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_Work_Rinku\2023_GSI\"/>
    </mc:Choice>
  </mc:AlternateContent>
  <bookViews>
    <workbookView xWindow="0" yWindow="0" windowWidth="20490" windowHeight="7530"/>
  </bookViews>
  <sheets>
    <sheet name="Pre-amp_testing" sheetId="1" r:id="rId1"/>
    <sheet name="MUS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H89" i="1" l="1"/>
  <c r="G7" i="2"/>
  <c r="N244" i="1" l="1"/>
  <c r="H244" i="1"/>
  <c r="G244" i="1"/>
  <c r="N243" i="1"/>
  <c r="H243" i="1"/>
  <c r="G243" i="1"/>
  <c r="N242" i="1"/>
  <c r="H242" i="1"/>
  <c r="G242" i="1"/>
  <c r="N241" i="1"/>
  <c r="H241" i="1"/>
  <c r="G241" i="1"/>
  <c r="N240" i="1"/>
  <c r="H240" i="1"/>
  <c r="G240" i="1"/>
  <c r="N266" i="1"/>
  <c r="H266" i="1"/>
  <c r="G266" i="1"/>
  <c r="N265" i="1"/>
  <c r="H265" i="1"/>
  <c r="G265" i="1"/>
  <c r="N264" i="1"/>
  <c r="H264" i="1"/>
  <c r="G264" i="1"/>
  <c r="N263" i="1"/>
  <c r="H263" i="1"/>
  <c r="G263" i="1"/>
  <c r="N262" i="1"/>
  <c r="H262" i="1"/>
  <c r="G262" i="1"/>
  <c r="N219" i="1"/>
  <c r="H219" i="1"/>
  <c r="G219" i="1"/>
  <c r="N218" i="1"/>
  <c r="H218" i="1"/>
  <c r="G218" i="1"/>
  <c r="N217" i="1"/>
  <c r="H217" i="1"/>
  <c r="G217" i="1"/>
  <c r="N216" i="1"/>
  <c r="H216" i="1"/>
  <c r="G216" i="1"/>
  <c r="N215" i="1"/>
  <c r="H215" i="1"/>
  <c r="G215" i="1"/>
  <c r="N194" i="1"/>
  <c r="H194" i="1"/>
  <c r="G194" i="1"/>
  <c r="N193" i="1"/>
  <c r="H193" i="1"/>
  <c r="G193" i="1"/>
  <c r="N192" i="1"/>
  <c r="H192" i="1"/>
  <c r="G192" i="1"/>
  <c r="N191" i="1"/>
  <c r="H191" i="1"/>
  <c r="G191" i="1"/>
  <c r="N190" i="1"/>
  <c r="H190" i="1"/>
  <c r="G190" i="1"/>
  <c r="N171" i="1"/>
  <c r="H171" i="1"/>
  <c r="G171" i="1"/>
  <c r="N170" i="1"/>
  <c r="H170" i="1"/>
  <c r="G170" i="1"/>
  <c r="N169" i="1"/>
  <c r="H169" i="1"/>
  <c r="G169" i="1"/>
  <c r="N168" i="1"/>
  <c r="H168" i="1"/>
  <c r="G168" i="1"/>
  <c r="N167" i="1"/>
  <c r="H167" i="1"/>
  <c r="G167" i="1"/>
  <c r="N146" i="1"/>
  <c r="H146" i="1"/>
  <c r="G146" i="1"/>
  <c r="N145" i="1"/>
  <c r="H145" i="1"/>
  <c r="G145" i="1"/>
  <c r="N144" i="1"/>
  <c r="H144" i="1"/>
  <c r="G144" i="1"/>
  <c r="N143" i="1"/>
  <c r="H143" i="1"/>
  <c r="G143" i="1"/>
  <c r="N142" i="1"/>
  <c r="H142" i="1"/>
  <c r="G142" i="1"/>
  <c r="N121" i="1"/>
  <c r="H121" i="1"/>
  <c r="G121" i="1"/>
  <c r="N120" i="1"/>
  <c r="H120" i="1"/>
  <c r="G120" i="1"/>
  <c r="N119" i="1"/>
  <c r="H119" i="1"/>
  <c r="G119" i="1"/>
  <c r="N118" i="1"/>
  <c r="H118" i="1"/>
  <c r="G118" i="1"/>
  <c r="N117" i="1"/>
  <c r="H117" i="1"/>
  <c r="G117" i="1"/>
  <c r="G88" i="1"/>
  <c r="G95" i="1" l="1"/>
  <c r="H95" i="1"/>
  <c r="N94" i="1"/>
  <c r="G94" i="1"/>
  <c r="H94" i="1"/>
  <c r="H93" i="1"/>
  <c r="G93" i="1"/>
  <c r="N93" i="1"/>
  <c r="N89" i="1"/>
  <c r="G89" i="1"/>
  <c r="F11" i="2"/>
  <c r="D10" i="2"/>
  <c r="J3" i="2"/>
  <c r="J4" i="2" s="1"/>
  <c r="G91" i="1"/>
  <c r="H91" i="1"/>
  <c r="N90" i="1"/>
  <c r="G90" i="1"/>
  <c r="N88" i="1"/>
  <c r="N87" i="1"/>
  <c r="N86" i="1"/>
  <c r="H90" i="1"/>
  <c r="H88" i="1"/>
  <c r="H87" i="1"/>
  <c r="G87" i="1"/>
  <c r="H86" i="1"/>
  <c r="G86" i="1"/>
  <c r="P10" i="2" l="1"/>
  <c r="P12" i="2"/>
  <c r="P14" i="2" s="1"/>
  <c r="P15" i="2" s="1"/>
  <c r="P13" i="2"/>
  <c r="P11" i="2"/>
  <c r="D12" i="2" l="1"/>
  <c r="D13" i="2" s="1"/>
  <c r="H57" i="1" l="1"/>
  <c r="H58" i="1"/>
  <c r="H59" i="1"/>
  <c r="G57" i="1"/>
  <c r="G58" i="1"/>
  <c r="G59" i="1"/>
  <c r="G56" i="1"/>
  <c r="H56" i="1"/>
  <c r="G30" i="1"/>
  <c r="G31" i="1"/>
  <c r="G29" i="1"/>
  <c r="E20" i="1"/>
  <c r="G20" i="1" s="1"/>
  <c r="E19" i="1"/>
  <c r="G19" i="1" s="1"/>
  <c r="G18" i="1"/>
  <c r="E18" i="1"/>
  <c r="E17" i="1"/>
  <c r="G17" i="1" s="1"/>
  <c r="E12" i="1" l="1"/>
  <c r="E13" i="1"/>
  <c r="E14" i="1"/>
  <c r="E15" i="1"/>
  <c r="E16" i="1"/>
  <c r="G16" i="1"/>
  <c r="G15" i="1" l="1"/>
  <c r="G14" i="1"/>
  <c r="G13" i="1"/>
  <c r="G12" i="1"/>
</calcChain>
</file>

<file path=xl/sharedStrings.xml><?xml version="1.0" encoding="utf-8"?>
<sst xmlns="http://schemas.openxmlformats.org/spreadsheetml/2006/main" count="428" uniqueCount="171">
  <si>
    <t>Pream type</t>
  </si>
  <si>
    <t>Input (in mV)</t>
  </si>
  <si>
    <t>Output (in mV)</t>
  </si>
  <si>
    <t>Input after</t>
  </si>
  <si>
    <t>Gain (mV/fC)</t>
  </si>
  <si>
    <t>CSTA-2, GAIN-4 [17]</t>
  </si>
  <si>
    <t>From averaging the I/O signals on Osc</t>
  </si>
  <si>
    <t>CSTA-2, F21</t>
  </si>
  <si>
    <t>CSTA-2, 2.1 [74]</t>
  </si>
  <si>
    <t>CSTA-2, 2.4 [77]</t>
  </si>
  <si>
    <t>CSTA-2, 2.3 [76]</t>
  </si>
  <si>
    <t>charge terminator</t>
  </si>
  <si>
    <t>Charge terminator</t>
  </si>
  <si>
    <t>1fC</t>
  </si>
  <si>
    <t>(mV*pF=  fC)</t>
  </si>
  <si>
    <t>CSTA-2, 113</t>
  </si>
  <si>
    <t>CSTA-2, 114</t>
  </si>
  <si>
    <t>CSTA-2, 115</t>
  </si>
  <si>
    <t>CSTA-2, 116</t>
  </si>
  <si>
    <t xml:space="preserve">Christoph </t>
  </si>
  <si>
    <t>MCA Calibration</t>
  </si>
  <si>
    <t>Vin(mV)</t>
  </si>
  <si>
    <t>Energy (keV)</t>
  </si>
  <si>
    <t>Chanl No</t>
  </si>
  <si>
    <t>(fC)</t>
  </si>
  <si>
    <t>FWHM</t>
  </si>
  <si>
    <t>%  noise</t>
  </si>
  <si>
    <t>Peak</t>
  </si>
  <si>
    <t xml:space="preserve"> </t>
  </si>
  <si>
    <t>Input voltage</t>
  </si>
  <si>
    <t>Pre-amp out</t>
  </si>
  <si>
    <t>Noise (p-p)</t>
  </si>
  <si>
    <t>Type of pre-amp</t>
  </si>
  <si>
    <t>CSTA-2, 2.3</t>
  </si>
  <si>
    <t>Signal/Noise</t>
  </si>
  <si>
    <t>p-p</t>
  </si>
  <si>
    <t>m-m</t>
  </si>
  <si>
    <t>comment</t>
  </si>
  <si>
    <t>image 13</t>
  </si>
  <si>
    <t>image 14</t>
  </si>
  <si>
    <t>image 15</t>
  </si>
  <si>
    <t>image 16</t>
  </si>
  <si>
    <t>Pulsar info for relative gain</t>
  </si>
  <si>
    <t xml:space="preserve">Rise time (tr) = </t>
  </si>
  <si>
    <t>50 nsec</t>
  </si>
  <si>
    <t xml:space="preserve">Decay constant time (td) = </t>
  </si>
  <si>
    <t>Frequency (pulse/sec)</t>
  </si>
  <si>
    <t>50 ohm terminator in osc. Channel with DC coupling</t>
  </si>
  <si>
    <t>1000  µsec</t>
  </si>
  <si>
    <t>Charge Inj.</t>
  </si>
  <si>
    <t>MCA calibration and % noise</t>
  </si>
  <si>
    <t>Pre-amp signal to noise (SNR)</t>
  </si>
  <si>
    <t>Using [Energy OUT] signal</t>
  </si>
  <si>
    <t>(in mV)</t>
  </si>
  <si>
    <t>(peak-peak) [mV]</t>
  </si>
  <si>
    <t>(meam-meam)[mV)</t>
  </si>
  <si>
    <t xml:space="preserve">Primary beam </t>
  </si>
  <si>
    <t>238U</t>
  </si>
  <si>
    <t>Energy</t>
  </si>
  <si>
    <t>1 GeV/u</t>
  </si>
  <si>
    <t>MeV/u</t>
  </si>
  <si>
    <t>MeV</t>
  </si>
  <si>
    <t>Energy at MUSIC21 Window =</t>
  </si>
  <si>
    <t xml:space="preserve">Energy deposited in P10 gas (42cm) = </t>
  </si>
  <si>
    <t>Energy required to create one ion pair (in Ar) =</t>
  </si>
  <si>
    <t>No of ion-pair =</t>
  </si>
  <si>
    <t xml:space="preserve">Q = </t>
  </si>
  <si>
    <t>C</t>
  </si>
  <si>
    <t xml:space="preserve">C = </t>
  </si>
  <si>
    <t>V =</t>
  </si>
  <si>
    <t>F</t>
  </si>
  <si>
    <t>pF</t>
  </si>
  <si>
    <t>V</t>
  </si>
  <si>
    <t>Volt</t>
  </si>
  <si>
    <t>ΔE</t>
  </si>
  <si>
    <t>β</t>
  </si>
  <si>
    <t>γ</t>
  </si>
  <si>
    <t>ne</t>
  </si>
  <si>
    <t>eV</t>
  </si>
  <si>
    <t>mV</t>
  </si>
  <si>
    <t>Z</t>
  </si>
  <si>
    <t>V_pulsar</t>
  </si>
  <si>
    <t>C_pream</t>
  </si>
  <si>
    <t>Q</t>
  </si>
  <si>
    <t>V_preamp</t>
  </si>
  <si>
    <t>C_gause</t>
  </si>
  <si>
    <t xml:space="preserve">Energy deposited in P10 gas at each anode  = </t>
  </si>
  <si>
    <t>Acc to Ritu's expt</t>
  </si>
  <si>
    <t>Pulsar info</t>
  </si>
  <si>
    <t>rise time = 20 nsec</t>
  </si>
  <si>
    <r>
      <t xml:space="preserve">decay time = 10 </t>
    </r>
    <r>
      <rPr>
        <sz val="11"/>
        <color theme="1"/>
        <rFont val="Lucida Bright"/>
        <family val="1"/>
      </rPr>
      <t>µ</t>
    </r>
    <r>
      <rPr>
        <sz val="11"/>
        <color theme="1"/>
        <rFont val="Calibri"/>
        <family val="2"/>
      </rPr>
      <t>sec</t>
    </r>
  </si>
  <si>
    <t>Frequency = 100 pulse/sec</t>
  </si>
  <si>
    <t>Shaping amp info</t>
  </si>
  <si>
    <r>
      <t xml:space="preserve">shaping time = 1 </t>
    </r>
    <r>
      <rPr>
        <sz val="11"/>
        <color theme="1"/>
        <rFont val="Lucida Bright"/>
        <family val="1"/>
      </rPr>
      <t>µ</t>
    </r>
    <r>
      <rPr>
        <sz val="11"/>
        <color theme="1"/>
        <rFont val="Calibri"/>
        <family val="2"/>
      </rPr>
      <t>sec</t>
    </r>
  </si>
  <si>
    <t>From MCA</t>
  </si>
  <si>
    <t>images 0, 1</t>
  </si>
  <si>
    <t>in images: ch-1: trigger</t>
  </si>
  <si>
    <t>ch-2: input</t>
  </si>
  <si>
    <t>ch-3 , energy out</t>
  </si>
  <si>
    <t>counts</t>
  </si>
  <si>
    <t>saved 212V</t>
  </si>
  <si>
    <t>images 2, 3</t>
  </si>
  <si>
    <t>saved as 284V</t>
  </si>
  <si>
    <t>images 4, 5</t>
  </si>
  <si>
    <t>saved as 420V</t>
  </si>
  <si>
    <t>observed multipeak</t>
  </si>
  <si>
    <t>images 6,7,8</t>
  </si>
  <si>
    <t>saved as 860V</t>
  </si>
  <si>
    <t>slight broad in leading edge</t>
  </si>
  <si>
    <t>images 9, 10</t>
  </si>
  <si>
    <t>Ein</t>
  </si>
  <si>
    <t>Eout</t>
  </si>
  <si>
    <t>for 132Sn</t>
  </si>
  <si>
    <t>from LISE</t>
  </si>
  <si>
    <t>Using Christoph's formula</t>
  </si>
  <si>
    <t>CSTA-2, 2.5</t>
  </si>
  <si>
    <t>images 11, 12,13</t>
  </si>
  <si>
    <t>saved as 580</t>
  </si>
  <si>
    <t>slight broad in leading edge in log scale</t>
  </si>
  <si>
    <t>saved as 420again</t>
  </si>
  <si>
    <t>images 14, 15</t>
  </si>
  <si>
    <t>looks fine</t>
  </si>
  <si>
    <t>images 16, 17</t>
  </si>
  <si>
    <t>saved as860again</t>
  </si>
  <si>
    <t>Another readings to cross-check</t>
  </si>
  <si>
    <t>CSTA-2, 2.4</t>
  </si>
  <si>
    <t>images 18, 19</t>
  </si>
  <si>
    <t>saved 212mV</t>
  </si>
  <si>
    <t>images 20, 21</t>
  </si>
  <si>
    <t>saved 384mV</t>
  </si>
  <si>
    <t>images 22, 23</t>
  </si>
  <si>
    <t>saved 420mV</t>
  </si>
  <si>
    <t>images 24, 25</t>
  </si>
  <si>
    <t>saved 580mV</t>
  </si>
  <si>
    <t>images 26, 27</t>
  </si>
  <si>
    <t>saved 860mV</t>
  </si>
  <si>
    <t>background in leading age of the peak</t>
  </si>
  <si>
    <t>CSTA-2, 2.1</t>
  </si>
  <si>
    <t>images 28</t>
  </si>
  <si>
    <t>images 29, 30, 31</t>
  </si>
  <si>
    <t>images 32,33</t>
  </si>
  <si>
    <t>images 34, 35</t>
  </si>
  <si>
    <t>images 36, 37</t>
  </si>
  <si>
    <t>no peak  [very broad distribution]</t>
  </si>
  <si>
    <t xml:space="preserve">Images 38,39 </t>
  </si>
  <si>
    <t>Images 40, 41</t>
  </si>
  <si>
    <t>Images42, 43</t>
  </si>
  <si>
    <t xml:space="preserve">Images 44, </t>
  </si>
  <si>
    <t>Images 45, 46</t>
  </si>
  <si>
    <t>images 47, 48</t>
  </si>
  <si>
    <t>images 49, 50</t>
  </si>
  <si>
    <t>Images 51, 52</t>
  </si>
  <si>
    <t>images 53, 54</t>
  </si>
  <si>
    <t xml:space="preserve">images 55, 56 </t>
  </si>
  <si>
    <t>images 57, 58</t>
  </si>
  <si>
    <t>Images 59, 60</t>
  </si>
  <si>
    <t>images 61, 62</t>
  </si>
  <si>
    <t>images 63, 64</t>
  </si>
  <si>
    <t>images 65, 66</t>
  </si>
  <si>
    <t>images 67, 68</t>
  </si>
  <si>
    <t>images 69, 70</t>
  </si>
  <si>
    <t>images 71, 72</t>
  </si>
  <si>
    <t>images 73, 74</t>
  </si>
  <si>
    <t>images 75, 76</t>
  </si>
  <si>
    <t>No peak observed</t>
  </si>
  <si>
    <t>Images 77, 78</t>
  </si>
  <si>
    <t>images 79, 80</t>
  </si>
  <si>
    <t>Images 81, 82</t>
  </si>
  <si>
    <t>images 83, 84</t>
  </si>
  <si>
    <t>selected 8 preamps</t>
  </si>
  <si>
    <t>(mean-mean)[mV)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</si>
</sst>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Lucida Bright"/>
      <family val="1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6" borderId="2" applyNumberFormat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3" fillId="6" borderId="2" xfId="2" applyAlignment="1">
      <alignment horizontal="left"/>
    </xf>
    <xf numFmtId="0" fontId="3" fillId="6" borderId="2" xfId="2" applyAlignment="1">
      <alignment horizontal="center"/>
    </xf>
    <xf numFmtId="0" fontId="3" fillId="4" borderId="2" xfId="2" applyFill="1" applyAlignment="1">
      <alignment horizontal="left"/>
    </xf>
    <xf numFmtId="0" fontId="3" fillId="4" borderId="2" xfId="2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2" fillId="0" borderId="1" xfId="1" applyAlignment="1">
      <alignment horizontal="center"/>
    </xf>
    <xf numFmtId="0" fontId="2" fillId="0" borderId="1" xfId="1"/>
    <xf numFmtId="0" fontId="6" fillId="0" borderId="0" xfId="0" applyFont="1"/>
    <xf numFmtId="11" fontId="0" fillId="0" borderId="0" xfId="0" applyNumberForma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</cellXfs>
  <cellStyles count="3">
    <cellStyle name="Heading 2" xfId="1" builtinId="17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018542646198"/>
          <c:y val="6.0601851851851872E-2"/>
          <c:w val="0.82154874525576393"/>
          <c:h val="0.770864319043452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161548556430447"/>
                  <c:y val="-5.046296296296296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'Pre-amp_testing'!$D$29:$D$31</c:f>
              <c:numCache>
                <c:formatCode>General</c:formatCode>
                <c:ptCount val="3"/>
                <c:pt idx="0">
                  <c:v>873.6</c:v>
                </c:pt>
                <c:pt idx="1">
                  <c:v>1614.75</c:v>
                </c:pt>
                <c:pt idx="2">
                  <c:v>2355.9</c:v>
                </c:pt>
              </c:numCache>
            </c:numRef>
          </c:xVal>
          <c:yVal>
            <c:numRef>
              <c:f>'Pre-amp_testing'!$E$29:$E$31</c:f>
              <c:numCache>
                <c:formatCode>General</c:formatCode>
                <c:ptCount val="3"/>
                <c:pt idx="0">
                  <c:v>1743.4</c:v>
                </c:pt>
                <c:pt idx="1">
                  <c:v>2994.34</c:v>
                </c:pt>
                <c:pt idx="2">
                  <c:v>4245.2700000000004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56-45C5-98FC-B6B3E615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83056"/>
        <c:axId val="284184720"/>
      </c:scatterChart>
      <c:valAx>
        <c:axId val="284183056"/>
        <c:scaling>
          <c:orientation val="minMax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Chnl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184720"/>
        <c:crosses val="autoZero"/>
        <c:crossBetween val="midCat"/>
      </c:valAx>
      <c:valAx>
        <c:axId val="2841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Energy</a:t>
                </a:r>
                <a:r>
                  <a:rPr lang="en-IN" b="1" baseline="0">
                    <a:solidFill>
                      <a:sysClr val="windowText" lastClr="000000"/>
                    </a:solidFill>
                  </a:rPr>
                  <a:t> (keV)</a:t>
                </a:r>
                <a:endParaRPr lang="en-IN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35032808398950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18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F21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'Pre-amp_testing'!$B$168:$B$171</c:f>
              <c:strCache>
                <c:ptCount val="4"/>
                <c:pt idx="0">
                  <c:v>284</c:v>
                </c:pt>
                <c:pt idx="1">
                  <c:v>420</c:v>
                </c:pt>
                <c:pt idx="2">
                  <c:v>580</c:v>
                </c:pt>
                <c:pt idx="3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'Pre-amp_testing'!$N$168:$N$171</c:f>
              <c:numCache>
                <c:formatCode>0.00</c:formatCode>
                <c:ptCount val="4"/>
                <c:pt idx="0">
                  <c:v>0.25490241653689111</c:v>
                </c:pt>
                <c:pt idx="1">
                  <c:v>0.176130953363826</c:v>
                </c:pt>
                <c:pt idx="2">
                  <c:v>0.13505506090944769</c:v>
                </c:pt>
                <c:pt idx="3">
                  <c:v>8.959450487036795E-2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F-42DC-9C7F-CE6C0B99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F21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'Pre-amp_testing'!$G$167:$G$171</c:f>
              <c:numCache>
                <c:formatCode>General</c:formatCode>
                <c:ptCount val="5"/>
                <c:pt idx="0" formatCode="0.0">
                  <c:v>3.9726027397260273</c:v>
                </c:pt>
                <c:pt idx="1">
                  <c:v>5.15625</c:v>
                </c:pt>
                <c:pt idx="2">
                  <c:v>1.1282051282051282</c:v>
                </c:pt>
                <c:pt idx="3">
                  <c:v>9.8611111111111107</c:v>
                </c:pt>
                <c:pt idx="4">
                  <c:v>11.666666666666666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5-4185-8FAF-C3DB39ED28F7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'Pre-amp_testing'!$H$167:$H$171</c:f>
              <c:numCache>
                <c:formatCode>General</c:formatCode>
                <c:ptCount val="5"/>
                <c:pt idx="0" formatCode="0.0">
                  <c:v>2.9315068493150682</c:v>
                </c:pt>
                <c:pt idx="1">
                  <c:v>4.296875</c:v>
                </c:pt>
                <c:pt idx="2">
                  <c:v>0.98717948717948723</c:v>
                </c:pt>
                <c:pt idx="3">
                  <c:v>8.2638888888888893</c:v>
                </c:pt>
                <c:pt idx="4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5-4185-8FAF-C3DB39ED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0002187226596"/>
          <c:y val="0.19039297171186939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113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'Pre-amp_testing'!$B$190:$B$194</c:f>
              <c:strCache>
                <c:ptCount val="5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'Pre-amp_testing'!$N$190:$N$193</c:f>
              <c:numCache>
                <c:formatCode>0.00</c:formatCode>
                <c:ptCount val="4"/>
                <c:pt idx="0">
                  <c:v>0.16249857401797371</c:v>
                </c:pt>
                <c:pt idx="1">
                  <c:v>0.12394103054944126</c:v>
                </c:pt>
                <c:pt idx="2">
                  <c:v>8.5521187306536697E-2</c:v>
                </c:pt>
                <c:pt idx="3">
                  <c:v>5.9858101089769543E-2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4-403E-9BFF-0E5BA577C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113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'Pre-amp_testing'!$G$190:$G$194</c:f>
              <c:numCache>
                <c:formatCode>General</c:formatCode>
                <c:ptCount val="5"/>
                <c:pt idx="0" formatCode="0.0">
                  <c:v>12.142857142857142</c:v>
                </c:pt>
                <c:pt idx="1">
                  <c:v>8.7804878048780495</c:v>
                </c:pt>
                <c:pt idx="2">
                  <c:v>16.129032258064516</c:v>
                </c:pt>
                <c:pt idx="3">
                  <c:v>21.612903225806452</c:v>
                </c:pt>
                <c:pt idx="4">
                  <c:v>13.716666666666667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9-4CC4-80AB-1A37FBBFAE56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'Pre-amp_testing'!$H$190:$H$194</c:f>
              <c:numCache>
                <c:formatCode>General</c:formatCode>
                <c:ptCount val="5"/>
                <c:pt idx="0" formatCode="0.0">
                  <c:v>10.714285714285714</c:v>
                </c:pt>
                <c:pt idx="1">
                  <c:v>7.5609756097560981</c:v>
                </c:pt>
                <c:pt idx="2">
                  <c:v>14.354838709677418</c:v>
                </c:pt>
                <c:pt idx="3">
                  <c:v>19.677419354838708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9-4CC4-80AB-1A37FBBFA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0002187226596"/>
          <c:y val="0.19039297171186939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114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'Pre-amp_testing'!$B$215:$B$219</c:f>
              <c:strCache>
                <c:ptCount val="5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'Pre-amp_testing'!$N$240:$N$243</c:f>
              <c:numCache>
                <c:formatCode>0.00</c:formatCode>
                <c:ptCount val="4"/>
                <c:pt idx="0">
                  <c:v>0.15183908104347471</c:v>
                </c:pt>
                <c:pt idx="1">
                  <c:v>0.11406496026950821</c:v>
                </c:pt>
                <c:pt idx="2">
                  <c:v>7.9503168696579848E-2</c:v>
                </c:pt>
                <c:pt idx="3">
                  <c:v>6.2838346141932053E-2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5-4874-B299-DBDCA91B5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114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'Pre-amp_testing'!$H$215:$H$219</c:f>
              <c:numCache>
                <c:formatCode>General</c:formatCode>
                <c:ptCount val="5"/>
                <c:pt idx="0" formatCode="0.0">
                  <c:v>15.5</c:v>
                </c:pt>
                <c:pt idx="1">
                  <c:v>7.4698795180722888</c:v>
                </c:pt>
                <c:pt idx="2">
                  <c:v>15</c:v>
                </c:pt>
                <c:pt idx="3">
                  <c:v>20.161290322580644</c:v>
                </c:pt>
                <c:pt idx="4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6-4C0B-AA5E-C4358F500F9D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'Pre-amp_testing'!$H$190:$H$194</c:f>
              <c:numCache>
                <c:formatCode>General</c:formatCode>
                <c:ptCount val="5"/>
                <c:pt idx="0" formatCode="0.0">
                  <c:v>10.714285714285714</c:v>
                </c:pt>
                <c:pt idx="1">
                  <c:v>7.5609756097560981</c:v>
                </c:pt>
                <c:pt idx="2">
                  <c:v>14.354838709677418</c:v>
                </c:pt>
                <c:pt idx="3">
                  <c:v>19.677419354838708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6-4C0B-AA5E-C4358F500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779965004374"/>
          <c:y val="0.18561416382092025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115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'Pre-amp_testing'!$B$240:$B$244</c:f>
              <c:strCache>
                <c:ptCount val="5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'Pre-amp_testing'!$N$240:$N$243</c:f>
              <c:numCache>
                <c:formatCode>0.00</c:formatCode>
                <c:ptCount val="4"/>
                <c:pt idx="0">
                  <c:v>0.15183908104347471</c:v>
                </c:pt>
                <c:pt idx="1">
                  <c:v>0.11406496026950821</c:v>
                </c:pt>
                <c:pt idx="2">
                  <c:v>7.9503168696579848E-2</c:v>
                </c:pt>
                <c:pt idx="3">
                  <c:v>6.2838346141932053E-2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7-4AA7-BC21-A12BE7A88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115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'Pre-amp_testing'!$G$240:$G$243</c:f>
              <c:numCache>
                <c:formatCode>General</c:formatCode>
                <c:ptCount val="4"/>
                <c:pt idx="0" formatCode="0.0">
                  <c:v>11.627906976744187</c:v>
                </c:pt>
                <c:pt idx="1">
                  <c:v>8.1927710843373482</c:v>
                </c:pt>
                <c:pt idx="2">
                  <c:v>15.873015873015873</c:v>
                </c:pt>
                <c:pt idx="3">
                  <c:v>9.5081967213114762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B-46EF-9E74-98C19E54258B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'Pre-amp_testing'!$H$240:$H$243</c:f>
              <c:numCache>
                <c:formatCode>General</c:formatCode>
                <c:ptCount val="4"/>
                <c:pt idx="0" formatCode="0.0">
                  <c:v>10.348837209302326</c:v>
                </c:pt>
                <c:pt idx="1">
                  <c:v>7.4698795180722888</c:v>
                </c:pt>
                <c:pt idx="2">
                  <c:v>14.444444444444445</c:v>
                </c:pt>
                <c:pt idx="3">
                  <c:v>7.7049180327868854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B-46EF-9E74-98C19E542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779965004374"/>
          <c:y val="0.18561416382092025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116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'Pre-amp_testing'!$B$215:$B$219</c:f>
              <c:strCache>
                <c:ptCount val="5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'Pre-amp_testing'!$N$262:$N$265</c:f>
              <c:numCache>
                <c:formatCode>0.00</c:formatCode>
                <c:ptCount val="4"/>
                <c:pt idx="0">
                  <c:v>0.16252330960304132</c:v>
                </c:pt>
                <c:pt idx="1">
                  <c:v>0.10967349630655671</c:v>
                </c:pt>
                <c:pt idx="2">
                  <c:v>7.3013742948823665E-2</c:v>
                </c:pt>
                <c:pt idx="3">
                  <c:v>5.2555250739114656E-2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5-4DC2-876C-7CA7F0D55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116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'Pre-amp_testing'!$G$262:$G$266</c:f>
              <c:numCache>
                <c:formatCode>General</c:formatCode>
                <c:ptCount val="5"/>
                <c:pt idx="0" formatCode="0.0">
                  <c:v>12.439024390243903</c:v>
                </c:pt>
                <c:pt idx="1">
                  <c:v>11.612903225806452</c:v>
                </c:pt>
                <c:pt idx="2">
                  <c:v>17</c:v>
                </c:pt>
                <c:pt idx="3">
                  <c:v>22.95081967213115</c:v>
                </c:pt>
                <c:pt idx="4">
                  <c:v>13.4375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9E3-B6F4-024A908D5A66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'Pre-amp_testing'!$H$262:$H$266</c:f>
              <c:numCache>
                <c:formatCode>General</c:formatCode>
                <c:ptCount val="5"/>
                <c:pt idx="0" formatCode="0.0">
                  <c:v>10.853658536585368</c:v>
                </c:pt>
                <c:pt idx="1">
                  <c:v>9.8387096774193541</c:v>
                </c:pt>
                <c:pt idx="2">
                  <c:v>15.166666666666666</c:v>
                </c:pt>
                <c:pt idx="3">
                  <c:v>20.655737704918035</c:v>
                </c:pt>
                <c:pt idx="4">
                  <c:v>11.875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9E3-B6F4-024A908D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779965004374"/>
          <c:y val="0.18561416382092025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2.3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8.3750000000000005E-2"/>
          <c:w val="0.8366412948381452"/>
          <c:h val="0.74403579760863225"/>
        </c:manualLayout>
      </c:layout>
      <c:scatterChart>
        <c:scatterStyle val="smoothMarker"/>
        <c:varyColors val="0"/>
        <c:ser>
          <c:idx val="0"/>
          <c:order val="0"/>
          <c:tx>
            <c:v>p-p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'Pre-amp_testing'!$B$56:$B$59</c:f>
              <c:numCache>
                <c:formatCode>General</c:formatCode>
                <c:ptCount val="4"/>
                <c:pt idx="0">
                  <c:v>128</c:v>
                </c:pt>
                <c:pt idx="1">
                  <c:v>200</c:v>
                </c:pt>
                <c:pt idx="2">
                  <c:v>264</c:v>
                </c:pt>
                <c:pt idx="3">
                  <c:v>344</c:v>
                </c:pt>
              </c:numCache>
            </c:numRef>
          </c:xVal>
          <c:yVal>
            <c:numRef>
              <c:f>'Pre-amp_testing'!$G$56:$G$59</c:f>
              <c:numCache>
                <c:formatCode>General</c:formatCode>
                <c:ptCount val="4"/>
                <c:pt idx="0">
                  <c:v>9.9</c:v>
                </c:pt>
                <c:pt idx="1">
                  <c:v>10.806451612903226</c:v>
                </c:pt>
                <c:pt idx="2">
                  <c:v>15.5</c:v>
                </c:pt>
                <c:pt idx="3">
                  <c:v>21.851851851851851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5F-4035-992E-8E6E6A1EF7C9}"/>
            </c:ext>
          </c:extLst>
        </c:ser>
        <c:ser>
          <c:idx val="1"/>
          <c:order val="1"/>
          <c:tx>
            <c:v>m-m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'Pre-amp_testing'!$B$56:$B$59</c:f>
              <c:numCache>
                <c:formatCode>General</c:formatCode>
                <c:ptCount val="4"/>
                <c:pt idx="0">
                  <c:v>128</c:v>
                </c:pt>
                <c:pt idx="1">
                  <c:v>200</c:v>
                </c:pt>
                <c:pt idx="2">
                  <c:v>264</c:v>
                </c:pt>
                <c:pt idx="3">
                  <c:v>344</c:v>
                </c:pt>
              </c:numCache>
            </c:numRef>
          </c:xVal>
          <c:yVal>
            <c:numRef>
              <c:f>'Pre-amp_testing'!$H$56:$H$59</c:f>
              <c:numCache>
                <c:formatCode>General</c:formatCode>
                <c:ptCount val="4"/>
                <c:pt idx="0">
                  <c:v>8.85</c:v>
                </c:pt>
                <c:pt idx="1">
                  <c:v>9.9193548387096779</c:v>
                </c:pt>
                <c:pt idx="2">
                  <c:v>14.583333333333334</c:v>
                </c:pt>
                <c:pt idx="3">
                  <c:v>21.111111111111111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5F-4035-992E-8E6E6A1EF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322880"/>
        <c:axId val="285322048"/>
      </c:scatterChart>
      <c:valAx>
        <c:axId val="2853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322048"/>
        <c:crosses val="autoZero"/>
        <c:crossBetween val="midCat"/>
      </c:valAx>
      <c:valAx>
        <c:axId val="2853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322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51377952755903"/>
          <c:y val="0.53319371536891225"/>
          <c:w val="0.1316528871391076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 i="1">
                <a:solidFill>
                  <a:srgbClr val="7030A0"/>
                </a:solidFill>
              </a:rPr>
              <a:t>Pre-amp</a:t>
            </a:r>
            <a:r>
              <a:rPr lang="en-IN" b="1" i="1" baseline="0">
                <a:solidFill>
                  <a:srgbClr val="7030A0"/>
                </a:solidFill>
              </a:rPr>
              <a:t> CSTA-2, 2.3 [</a:t>
            </a:r>
            <a:r>
              <a:rPr lang="en-IN" b="1" i="1" baseline="0">
                <a:solidFill>
                  <a:srgbClr val="FF0000"/>
                </a:solidFill>
              </a:rPr>
              <a:t>Vin vs % noise]</a:t>
            </a:r>
            <a:endParaRPr lang="en-IN" b="1" i="1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33092738407698"/>
          <c:y val="0.14435185185185184"/>
          <c:w val="0.77322462817147852"/>
          <c:h val="0.651026538349372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 w="19050">
              <a:solidFill>
                <a:srgbClr val="002060"/>
              </a:solidFill>
            </a:ln>
            <a:effectLst/>
          </c:spPr>
          <c:invertIfNegative val="0"/>
          <c:cat>
            <c:numRef>
              <c:f>'Pre-amp_testing'!$B$29:$B$31</c:f>
              <c:numCache>
                <c:formatCode>General</c:formatCode>
                <c:ptCount val="3"/>
                <c:pt idx="0">
                  <c:v>108</c:v>
                </c:pt>
                <c:pt idx="1">
                  <c:v>176</c:v>
                </c:pt>
                <c:pt idx="2">
                  <c:v>248</c:v>
                </c:pt>
              </c:numCache>
            </c:numRef>
          </c:cat>
          <c:val>
            <c:numRef>
              <c:f>'Pre-amp_testing'!$G$29:$G$31</c:f>
              <c:numCache>
                <c:formatCode>General</c:formatCode>
                <c:ptCount val="3"/>
                <c:pt idx="0">
                  <c:v>0.35677411953653776</c:v>
                </c:pt>
                <c:pt idx="1">
                  <c:v>0.19369877836184266</c:v>
                </c:pt>
                <c:pt idx="2">
                  <c:v>0.14156932303481284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D-43A3-ADCD-A5557D9E1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054095"/>
        <c:axId val="1761042031"/>
      </c:barChart>
      <c:catAx>
        <c:axId val="1761054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/>
                  <a:t>Vin</a:t>
                </a:r>
                <a:r>
                  <a:rPr lang="en-IN" sz="1200" b="1" baseline="0"/>
                  <a:t> (mV)</a:t>
                </a:r>
                <a:endParaRPr lang="en-IN" sz="12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042031"/>
        <c:crosses val="autoZero"/>
        <c:auto val="1"/>
        <c:lblAlgn val="ctr"/>
        <c:lblOffset val="100"/>
        <c:noMultiLvlLbl val="0"/>
      </c:catAx>
      <c:valAx>
        <c:axId val="176104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/>
                  <a:t>% noise</a:t>
                </a:r>
              </a:p>
            </c:rich>
          </c:tx>
          <c:layout>
            <c:manualLayout>
              <c:xMode val="edge"/>
              <c:yMode val="edge"/>
              <c:x val="7.3886701662292213E-3"/>
              <c:y val="0.4001428988043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05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2.3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99759405074365"/>
          <c:y val="2.8252405949256341E-2"/>
          <c:w val="0.83944685039370082"/>
          <c:h val="0.80016951006124237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'Pre-amp_testing'!$G$86:$G$91</c:f>
              <c:numCache>
                <c:formatCode>0.0</c:formatCode>
                <c:ptCount val="6"/>
                <c:pt idx="0">
                  <c:v>10.151515151515152</c:v>
                </c:pt>
                <c:pt idx="1">
                  <c:v>13.882352941176471</c:v>
                </c:pt>
                <c:pt idx="2">
                  <c:v>20.705882352941178</c:v>
                </c:pt>
                <c:pt idx="3">
                  <c:v>27.34375</c:v>
                </c:pt>
                <c:pt idx="4">
                  <c:v>8.7878787878787872</c:v>
                </c:pt>
                <c:pt idx="5">
                  <c:v>13.225806451612904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E-4AF3-9F60-381343E5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mean-mean</c:v>
                </c:tx>
                <c:spPr>
                  <a:solidFill>
                    <a:schemeClr val="accent2"/>
                  </a:solidFill>
                  <a:ln w="19050"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'Pre-amp_testing'!$B$86:$B$91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212</c:v>
                      </c:pt>
                      <c:pt idx="1">
                        <c:v>284</c:v>
                      </c:pt>
                      <c:pt idx="2">
                        <c:v>420</c:v>
                      </c:pt>
                      <c:pt idx="3">
                        <c:v>580</c:v>
                      </c:pt>
                      <c:pt idx="4">
                        <c:v>860</c:v>
                      </c:pt>
                      <c:pt idx="5">
                        <c:v>1300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'Pre-amp_testing'!$H$86:$H$91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 formatCode="0.0">
                        <c:v>8.787878787878789</c:v>
                      </c:pt>
                      <c:pt idx="1">
                        <c:v>12.352941176470589</c:v>
                      </c:pt>
                      <c:pt idx="2">
                        <c:v>17.764705882352942</c:v>
                      </c:pt>
                      <c:pt idx="3">
                        <c:v>23.828125</c:v>
                      </c:pt>
                      <c:pt idx="4">
                        <c:v>7</c:v>
                      </c:pt>
                      <c:pt idx="5">
                        <c:v>11.290322580645162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C7E-4AF3-9F60-381343E5B30D}"/>
                  </c:ext>
                </c:extLst>
              </c15:ser>
            </c15:filteredBarSeries>
          </c:ext>
        </c:extLst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4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4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633355205599299"/>
          <c:y val="0.23205963837853605"/>
          <c:w val="0.3236664479440070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2.3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1152777777777778"/>
          <c:w val="0.82000240594925622"/>
          <c:h val="0.73014690871974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 w="19050">
              <a:solidFill>
                <a:srgbClr val="00B0F0"/>
              </a:solidFill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'Pre-amp_testing'!$N$86:$N$90</c:f>
              <c:numCache>
                <c:formatCode>0.00</c:formatCode>
                <c:ptCount val="5"/>
                <c:pt idx="0">
                  <c:v>0.184248229444262</c:v>
                </c:pt>
                <c:pt idx="1">
                  <c:v>0.12294906395921688</c:v>
                </c:pt>
                <c:pt idx="2">
                  <c:v>0.12274336232029275</c:v>
                </c:pt>
                <c:pt idx="3">
                  <c:v>8.7328459467477457E-2</c:v>
                </c:pt>
                <c:pt idx="4">
                  <c:v>6.0252687045298049E-2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D-4028-9EB3-9BFC1DAB0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4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7.3886701662292213E-3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2.4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'Pre-amp_testing'!$B$117:$B$121</c:f>
              <c:strCache>
                <c:ptCount val="5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'Pre-amp_testing'!$N$117:$N$121</c:f>
              <c:numCache>
                <c:formatCode>0.00</c:formatCode>
                <c:ptCount val="5"/>
                <c:pt idx="0">
                  <c:v>0.14048024398650555</c:v>
                </c:pt>
                <c:pt idx="1">
                  <c:v>0.1041572853322265</c:v>
                </c:pt>
                <c:pt idx="2">
                  <c:v>7.546065861297295E-2</c:v>
                </c:pt>
                <c:pt idx="3">
                  <c:v>6.8851991959353584E-2</c:v>
                </c:pt>
                <c:pt idx="4">
                  <c:v>4.2051364063432593E-2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4-4C1C-8E92-8B19A0AB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</a:t>
            </a:r>
            <a:r>
              <a:rPr lang="en-IN" sz="1400" b="1" i="1" baseline="0">
                <a:effectLst/>
              </a:rPr>
              <a:t>, 2.1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[Vin vs % noise]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4203849518811"/>
          <c:y val="0.13004629629629633"/>
          <c:w val="0.82000240594925622"/>
          <c:h val="0.711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'Pre-amp_testing'!$B$142:$B$146</c:f>
              <c:strCache>
                <c:ptCount val="5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'Pre-amp_testing'!$N$142:$N$146</c:f>
              <c:numCache>
                <c:formatCode>0.00</c:formatCode>
                <c:ptCount val="5"/>
                <c:pt idx="0">
                  <c:v>0.15606123993475512</c:v>
                </c:pt>
                <c:pt idx="1">
                  <c:v>0.11690973927526638</c:v>
                </c:pt>
                <c:pt idx="2">
                  <c:v>7.6173736408727169E-2</c:v>
                </c:pt>
                <c:pt idx="3">
                  <c:v>5.4144436893592968E-2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F-4332-89C8-BB8F9DFD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74287"/>
        <c:axId val="550673455"/>
      </c:barChart>
      <c:catAx>
        <c:axId val="55067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3455"/>
        <c:crosses val="autoZero"/>
        <c:auto val="1"/>
        <c:lblAlgn val="ctr"/>
        <c:lblOffset val="100"/>
        <c:noMultiLvlLbl val="0"/>
      </c:catAx>
      <c:valAx>
        <c:axId val="5506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>
                    <a:solidFill>
                      <a:sysClr val="windowText" lastClr="000000"/>
                    </a:solidFill>
                  </a:rPr>
                  <a:t>% Noise</a:t>
                </a:r>
              </a:p>
            </c:rich>
          </c:tx>
          <c:layout>
            <c:manualLayout>
              <c:xMode val="edge"/>
              <c:yMode val="edge"/>
              <c:x val="1.5722003499562556E-2"/>
              <c:y val="0.38326771653543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2.4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'Pre-amp_testing'!$G$117:$G$121</c:f>
              <c:numCache>
                <c:formatCode>0.0</c:formatCode>
                <c:ptCount val="5"/>
                <c:pt idx="0">
                  <c:v>7.7419354838709671</c:v>
                </c:pt>
                <c:pt idx="1">
                  <c:v>14.651162790697676</c:v>
                </c:pt>
                <c:pt idx="2">
                  <c:v>14.838709677419354</c:v>
                </c:pt>
                <c:pt idx="3">
                  <c:v>20.327868852459016</c:v>
                </c:pt>
                <c:pt idx="4">
                  <c:v>9.0243902439024382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3-4E9E-8419-3719125E7DD9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'Pre-amp_testing'!$H$117:$H$121</c:f>
              <c:numCache>
                <c:formatCode>General</c:formatCode>
                <c:ptCount val="5"/>
                <c:pt idx="0" formatCode="0.0">
                  <c:v>6.774193548387097</c:v>
                </c:pt>
                <c:pt idx="1">
                  <c:v>13.13953488372093</c:v>
                </c:pt>
                <c:pt idx="2">
                  <c:v>12.903225806451612</c:v>
                </c:pt>
                <c:pt idx="3">
                  <c:v>18.688524590163937</c:v>
                </c:pt>
                <c:pt idx="4">
                  <c:v>7.8048780487804876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3-4E9E-8419-3719125E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466688538932639"/>
          <c:y val="0.10243000874890638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1" baseline="0">
                <a:solidFill>
                  <a:srgbClr val="7030A0"/>
                </a:solidFill>
                <a:effectLst/>
              </a:rPr>
              <a:t>Pre-amp CSTA-2, 2.1 </a:t>
            </a:r>
            <a:r>
              <a:rPr lang="en-IN" sz="1400" b="1" i="1" baseline="0">
                <a:solidFill>
                  <a:srgbClr val="FF0000"/>
                </a:solidFill>
                <a:effectLst/>
              </a:rPr>
              <a:t>[SNR vs % Vin]</a:t>
            </a:r>
            <a:endParaRPr lang="en-IN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420345581802274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5314960629922"/>
          <c:y val="5.5972222222222236E-2"/>
          <c:w val="0.83389129483814528"/>
          <c:h val="0.73072506561679795"/>
        </c:manualLayout>
      </c:layout>
      <c:barChart>
        <c:barDir val="col"/>
        <c:grouping val="clustered"/>
        <c:varyColors val="0"/>
        <c:ser>
          <c:idx val="0"/>
          <c:order val="0"/>
          <c:tx>
            <c:v>peak-peak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'Pre-amp_testing'!$G$142:$G$146</c:f>
              <c:numCache>
                <c:formatCode>General</c:formatCode>
                <c:ptCount val="5"/>
                <c:pt idx="0" formatCode="0.0">
                  <c:v>16.5625</c:v>
                </c:pt>
                <c:pt idx="1">
                  <c:v>8.7804878048780495</c:v>
                </c:pt>
                <c:pt idx="2">
                  <c:v>16.825396825396826</c:v>
                </c:pt>
                <c:pt idx="3">
                  <c:v>9.67741935483871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3-4A1B-893F-EF25EE0C55E9}"/>
            </c:ext>
          </c:extLst>
        </c:ser>
        <c:ser>
          <c:idx val="1"/>
          <c:order val="1"/>
          <c:tx>
            <c:v>mean-mean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'Pre-amp_testing'!$B$86:$B$91</c:f>
              <c:numCache>
                <c:formatCode>General</c:formatCode>
                <c:ptCount val="6"/>
                <c:pt idx="0">
                  <c:v>212</c:v>
                </c:pt>
                <c:pt idx="1">
                  <c:v>284</c:v>
                </c:pt>
                <c:pt idx="2">
                  <c:v>420</c:v>
                </c:pt>
                <c:pt idx="3">
                  <c:v>580</c:v>
                </c:pt>
                <c:pt idx="4">
                  <c:v>860</c:v>
                </c:pt>
                <c:pt idx="5">
                  <c:v>1300</c:v>
                </c:pt>
              </c:numCache>
            </c:numRef>
          </c:cat>
          <c:val>
            <c:numRef>
              <c:f>'Pre-amp_testing'!$H$142:$H$146</c:f>
              <c:numCache>
                <c:formatCode>General</c:formatCode>
                <c:ptCount val="5"/>
                <c:pt idx="0" formatCode="0.0">
                  <c:v>14.6875</c:v>
                </c:pt>
                <c:pt idx="1">
                  <c:v>7.6829268292682933</c:v>
                </c:pt>
                <c:pt idx="2">
                  <c:v>15.238095238095239</c:v>
                </c:pt>
                <c:pt idx="3">
                  <c:v>8.387096774193548</c:v>
                </c:pt>
                <c:pt idx="4">
                  <c:v>12.666666666666666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3-4A1B-893F-EF25EE0C5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55087"/>
        <c:axId val="626442175"/>
      </c:barChart>
      <c:catAx>
        <c:axId val="55085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Vin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42175"/>
        <c:crosses val="autoZero"/>
        <c:auto val="1"/>
        <c:lblAlgn val="ctr"/>
        <c:lblOffset val="100"/>
        <c:noMultiLvlLbl val="0"/>
      </c:catAx>
      <c:valAx>
        <c:axId val="62644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SNR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232560513269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466688538932639"/>
          <c:y val="0.10243000874890638"/>
          <c:w val="0.21533311461067367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32</xdr:row>
      <xdr:rowOff>9525</xdr:rowOff>
    </xdr:from>
    <xdr:to>
      <xdr:col>4</xdr:col>
      <xdr:colOff>333375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1409700</xdr:colOff>
      <xdr:row>59</xdr:row>
      <xdr:rowOff>123825</xdr:rowOff>
    </xdr:from>
    <xdr:to>
      <xdr:col>4</xdr:col>
      <xdr:colOff>676275</xdr:colOff>
      <xdr:row>74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695325</xdr:colOff>
      <xdr:row>32</xdr:row>
      <xdr:rowOff>9525</xdr:rowOff>
    </xdr:from>
    <xdr:to>
      <xdr:col>10</xdr:col>
      <xdr:colOff>171450</xdr:colOff>
      <xdr:row>46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95</xdr:row>
      <xdr:rowOff>171450</xdr:rowOff>
    </xdr:from>
    <xdr:to>
      <xdr:col>3</xdr:col>
      <xdr:colOff>781050</xdr:colOff>
      <xdr:row>110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438150</xdr:colOff>
      <xdr:row>96</xdr:row>
      <xdr:rowOff>19050</xdr:rowOff>
    </xdr:from>
    <xdr:to>
      <xdr:col>9</xdr:col>
      <xdr:colOff>190500</xdr:colOff>
      <xdr:row>110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122</xdr:row>
      <xdr:rowOff>0</xdr:rowOff>
    </xdr:from>
    <xdr:to>
      <xdr:col>10</xdr:col>
      <xdr:colOff>485775</xdr:colOff>
      <xdr:row>136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419100</xdr:colOff>
      <xdr:row>145</xdr:row>
      <xdr:rowOff>180975</xdr:rowOff>
    </xdr:from>
    <xdr:to>
      <xdr:col>9</xdr:col>
      <xdr:colOff>171450</xdr:colOff>
      <xdr:row>160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714375</xdr:colOff>
      <xdr:row>121</xdr:row>
      <xdr:rowOff>9525</xdr:rowOff>
    </xdr:from>
    <xdr:to>
      <xdr:col>3</xdr:col>
      <xdr:colOff>962025</xdr:colOff>
      <xdr:row>135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828675</xdr:colOff>
      <xdr:row>146</xdr:row>
      <xdr:rowOff>123825</xdr:rowOff>
    </xdr:from>
    <xdr:to>
      <xdr:col>3</xdr:col>
      <xdr:colOff>1076325</xdr:colOff>
      <xdr:row>161</xdr:row>
      <xdr:rowOff>9525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838200</xdr:colOff>
      <xdr:row>170</xdr:row>
      <xdr:rowOff>152400</xdr:rowOff>
    </xdr:from>
    <xdr:to>
      <xdr:col>9</xdr:col>
      <xdr:colOff>590550</xdr:colOff>
      <xdr:row>185</xdr:row>
      <xdr:rowOff>38100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647700</xdr:colOff>
      <xdr:row>171</xdr:row>
      <xdr:rowOff>66675</xdr:rowOff>
    </xdr:from>
    <xdr:to>
      <xdr:col>3</xdr:col>
      <xdr:colOff>895350</xdr:colOff>
      <xdr:row>185</xdr:row>
      <xdr:rowOff>57150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190500</xdr:colOff>
      <xdr:row>195</xdr:row>
      <xdr:rowOff>0</xdr:rowOff>
    </xdr:from>
    <xdr:to>
      <xdr:col>8</xdr:col>
      <xdr:colOff>723900</xdr:colOff>
      <xdr:row>209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561975</xdr:colOff>
      <xdr:row>195</xdr:row>
      <xdr:rowOff>9525</xdr:rowOff>
    </xdr:from>
    <xdr:to>
      <xdr:col>3</xdr:col>
      <xdr:colOff>809625</xdr:colOff>
      <xdr:row>209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733425</xdr:colOff>
      <xdr:row>220</xdr:row>
      <xdr:rowOff>0</xdr:rowOff>
    </xdr:from>
    <xdr:to>
      <xdr:col>9</xdr:col>
      <xdr:colOff>485775</xdr:colOff>
      <xdr:row>234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1104900</xdr:colOff>
      <xdr:row>220</xdr:row>
      <xdr:rowOff>9525</xdr:rowOff>
    </xdr:from>
    <xdr:to>
      <xdr:col>3</xdr:col>
      <xdr:colOff>1352550</xdr:colOff>
      <xdr:row>234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923925</xdr:colOff>
      <xdr:row>245</xdr:row>
      <xdr:rowOff>0</xdr:rowOff>
    </xdr:from>
    <xdr:to>
      <xdr:col>10</xdr:col>
      <xdr:colOff>66675</xdr:colOff>
      <xdr:row>259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1295400</xdr:colOff>
      <xdr:row>245</xdr:row>
      <xdr:rowOff>9525</xdr:rowOff>
    </xdr:from>
    <xdr:to>
      <xdr:col>4</xdr:col>
      <xdr:colOff>171450</xdr:colOff>
      <xdr:row>259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1285875</xdr:colOff>
      <xdr:row>268</xdr:row>
      <xdr:rowOff>0</xdr:rowOff>
    </xdr:from>
    <xdr:to>
      <xdr:col>10</xdr:col>
      <xdr:colOff>428625</xdr:colOff>
      <xdr:row>282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1390650</xdr:colOff>
      <xdr:row>268</xdr:row>
      <xdr:rowOff>0</xdr:rowOff>
    </xdr:from>
    <xdr:to>
      <xdr:col>4</xdr:col>
      <xdr:colOff>266700</xdr:colOff>
      <xdr:row>281</xdr:row>
      <xdr:rowOff>180975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topLeftCell="A283" zoomScaleNormal="100" workbookViewId="0">
      <selection activeCell="I5873" sqref="I5873"/>
    </sheetView>
  </sheetViews>
  <sheetFormatPr defaultRowHeight="15" x14ac:dyDescent="0.25"/>
  <cols>
    <col min="1" max="1" width="24.85546875" style="1" customWidth="1"/>
    <col min="2" max="2" width="24" style="1" customWidth="1"/>
    <col min="3" max="3" width="16" style="1" customWidth="1"/>
    <col min="4" max="4" width="20.5703125" style="1" customWidth="1"/>
    <col min="5" max="5" width="20.140625" style="1" customWidth="1"/>
    <col min="6" max="6" width="14" style="1" customWidth="1"/>
    <col min="7" max="7" width="13" style="1" customWidth="1"/>
    <col min="8" max="8" width="13.42578125" style="1" customWidth="1"/>
    <col min="9" max="9" width="11.7109375" customWidth="1"/>
    <col min="11" max="11" width="11.7109375" customWidth="1"/>
    <col min="12" max="12" width="11.5703125" customWidth="1"/>
    <col min="16" max="16" width="11.85546875" customWidth="1"/>
  </cols>
  <sheetData>
    <row r="1" spans="1:8" ht="20.100000000000001" customHeight="1" x14ac:dyDescent="0.25">
      <c r="B1" s="5" t="s">
        <v>42</v>
      </c>
    </row>
    <row r="2" spans="1:8" ht="20.100000000000001" customHeight="1" x14ac:dyDescent="0.25">
      <c r="A2" s="6"/>
      <c r="B2" s="10" t="s">
        <v>43</v>
      </c>
      <c r="C2" s="11" t="s">
        <v>44</v>
      </c>
      <c r="D2" s="12" t="s">
        <v>46</v>
      </c>
      <c r="E2" s="13">
        <v>100</v>
      </c>
      <c r="F2" s="13"/>
      <c r="G2" s="6"/>
      <c r="H2" s="6"/>
    </row>
    <row r="3" spans="1:8" x14ac:dyDescent="0.25">
      <c r="B3" s="10" t="s">
        <v>45</v>
      </c>
      <c r="C3" s="11" t="s">
        <v>48</v>
      </c>
      <c r="D3" s="12" t="s">
        <v>47</v>
      </c>
      <c r="E3" s="13"/>
      <c r="F3" s="13"/>
    </row>
    <row r="4" spans="1:8" x14ac:dyDescent="0.25">
      <c r="A4" s="6"/>
      <c r="B4" s="9"/>
      <c r="C4" s="6"/>
      <c r="D4" s="6"/>
      <c r="E4" s="6"/>
      <c r="F4" s="6"/>
      <c r="G4" s="6"/>
      <c r="H4" s="6"/>
    </row>
    <row r="6" spans="1:8" x14ac:dyDescent="0.25">
      <c r="B6" s="4" t="s">
        <v>12</v>
      </c>
      <c r="C6" s="4"/>
      <c r="D6" s="4" t="s">
        <v>13</v>
      </c>
    </row>
    <row r="8" spans="1:8" x14ac:dyDescent="0.25">
      <c r="B8" s="5" t="s">
        <v>6</v>
      </c>
      <c r="C8" s="5"/>
      <c r="D8" s="5"/>
    </row>
    <row r="9" spans="1:8" x14ac:dyDescent="0.25">
      <c r="B9" s="38" t="s">
        <v>0</v>
      </c>
      <c r="C9" s="38"/>
      <c r="D9" s="2" t="s">
        <v>1</v>
      </c>
      <c r="E9" s="3" t="s">
        <v>3</v>
      </c>
      <c r="F9" s="2" t="s">
        <v>2</v>
      </c>
      <c r="G9" s="2" t="s">
        <v>4</v>
      </c>
    </row>
    <row r="10" spans="1:8" x14ac:dyDescent="0.25">
      <c r="B10" s="2"/>
      <c r="C10" s="2"/>
      <c r="D10" s="2"/>
      <c r="E10" s="3" t="s">
        <v>11</v>
      </c>
      <c r="F10" s="2"/>
      <c r="G10" s="2"/>
    </row>
    <row r="11" spans="1:8" x14ac:dyDescent="0.25">
      <c r="B11" s="2"/>
      <c r="C11" s="2"/>
      <c r="D11" s="2"/>
      <c r="E11" s="3" t="s">
        <v>14</v>
      </c>
      <c r="F11" s="2"/>
      <c r="G11" s="2"/>
    </row>
    <row r="12" spans="1:8" x14ac:dyDescent="0.25">
      <c r="B12" s="37" t="s">
        <v>5</v>
      </c>
      <c r="C12" s="37"/>
      <c r="D12" s="33">
        <v>98.77</v>
      </c>
      <c r="E12" s="33">
        <f t="shared" ref="E12:E20" si="0">D12</f>
        <v>98.77</v>
      </c>
      <c r="F12" s="33">
        <v>19.920000000000002</v>
      </c>
      <c r="G12" s="34">
        <f t="shared" ref="G12:G20" si="1">F12/E12</f>
        <v>0.2016806722689076</v>
      </c>
    </row>
    <row r="13" spans="1:8" x14ac:dyDescent="0.25">
      <c r="A13" s="7"/>
      <c r="B13" s="37" t="s">
        <v>7</v>
      </c>
      <c r="C13" s="37"/>
      <c r="D13" s="33">
        <v>97.66</v>
      </c>
      <c r="E13" s="33">
        <f t="shared" si="0"/>
        <v>97.66</v>
      </c>
      <c r="F13" s="33">
        <v>19.88</v>
      </c>
      <c r="G13" s="34">
        <f t="shared" si="1"/>
        <v>0.20356338316608641</v>
      </c>
    </row>
    <row r="14" spans="1:8" x14ac:dyDescent="0.25">
      <c r="A14" s="7" t="s">
        <v>19</v>
      </c>
      <c r="B14" s="37" t="s">
        <v>8</v>
      </c>
      <c r="C14" s="37"/>
      <c r="D14" s="33">
        <v>98.97</v>
      </c>
      <c r="E14" s="33">
        <f t="shared" si="0"/>
        <v>98.97</v>
      </c>
      <c r="F14" s="33">
        <v>88.77</v>
      </c>
      <c r="G14" s="34">
        <f t="shared" si="1"/>
        <v>0.89693846620187934</v>
      </c>
    </row>
    <row r="15" spans="1:8" x14ac:dyDescent="0.25">
      <c r="A15" s="7" t="s">
        <v>169</v>
      </c>
      <c r="B15" s="37" t="s">
        <v>10</v>
      </c>
      <c r="C15" s="37"/>
      <c r="D15" s="33">
        <v>98.3</v>
      </c>
      <c r="E15" s="33">
        <f t="shared" si="0"/>
        <v>98.3</v>
      </c>
      <c r="F15" s="33">
        <v>61.05</v>
      </c>
      <c r="G15" s="34">
        <f t="shared" si="1"/>
        <v>0.62105798575788407</v>
      </c>
    </row>
    <row r="16" spans="1:8" x14ac:dyDescent="0.25">
      <c r="A16" s="7"/>
      <c r="B16" s="37" t="s">
        <v>9</v>
      </c>
      <c r="C16" s="37"/>
      <c r="D16" s="33">
        <v>98.56</v>
      </c>
      <c r="E16" s="33">
        <f t="shared" si="0"/>
        <v>98.56</v>
      </c>
      <c r="F16" s="33">
        <v>75.66</v>
      </c>
      <c r="G16" s="34">
        <f t="shared" si="1"/>
        <v>0.76765422077922074</v>
      </c>
    </row>
    <row r="17" spans="1:15" x14ac:dyDescent="0.25">
      <c r="A17" s="8"/>
      <c r="B17" s="37" t="s">
        <v>15</v>
      </c>
      <c r="C17" s="37"/>
      <c r="D17" s="33">
        <v>98.77</v>
      </c>
      <c r="E17" s="33">
        <f t="shared" si="0"/>
        <v>98.77</v>
      </c>
      <c r="F17" s="33">
        <v>81.86</v>
      </c>
      <c r="G17" s="34">
        <f t="shared" si="1"/>
        <v>0.82879416826971752</v>
      </c>
    </row>
    <row r="18" spans="1:15" x14ac:dyDescent="0.25">
      <c r="A18" s="8"/>
      <c r="B18" s="37" t="s">
        <v>16</v>
      </c>
      <c r="C18" s="37"/>
      <c r="D18" s="33">
        <v>98.81</v>
      </c>
      <c r="E18" s="33">
        <f t="shared" si="0"/>
        <v>98.81</v>
      </c>
      <c r="F18" s="33">
        <v>87.78</v>
      </c>
      <c r="G18" s="34">
        <f t="shared" si="1"/>
        <v>0.88837162230543465</v>
      </c>
    </row>
    <row r="19" spans="1:15" x14ac:dyDescent="0.25">
      <c r="A19" s="8"/>
      <c r="B19" s="37" t="s">
        <v>17</v>
      </c>
      <c r="C19" s="37"/>
      <c r="D19" s="33">
        <v>98.64</v>
      </c>
      <c r="E19" s="33">
        <f t="shared" si="0"/>
        <v>98.64</v>
      </c>
      <c r="F19" s="33">
        <v>80.94</v>
      </c>
      <c r="G19" s="34">
        <f t="shared" si="1"/>
        <v>0.82055961070559613</v>
      </c>
    </row>
    <row r="20" spans="1:15" x14ac:dyDescent="0.25">
      <c r="A20" s="8"/>
      <c r="B20" s="37" t="s">
        <v>18</v>
      </c>
      <c r="C20" s="37"/>
      <c r="D20" s="33">
        <v>98.86</v>
      </c>
      <c r="E20" s="33">
        <f t="shared" si="0"/>
        <v>98.86</v>
      </c>
      <c r="F20" s="33">
        <v>85.94</v>
      </c>
      <c r="G20" s="34">
        <f t="shared" si="1"/>
        <v>0.86931013554521541</v>
      </c>
    </row>
    <row r="25" spans="1:15" ht="18.75" x14ac:dyDescent="0.3">
      <c r="A25" s="14" t="s">
        <v>50</v>
      </c>
      <c r="B25" s="15"/>
    </row>
    <row r="26" spans="1:15" x14ac:dyDescent="0.25">
      <c r="A26" s="4"/>
      <c r="B26" s="4" t="s">
        <v>20</v>
      </c>
      <c r="C26" s="4"/>
    </row>
    <row r="27" spans="1:15" x14ac:dyDescent="0.25">
      <c r="A27" s="4" t="s">
        <v>32</v>
      </c>
      <c r="C27" s="1" t="s">
        <v>24</v>
      </c>
      <c r="E27" s="4" t="s">
        <v>27</v>
      </c>
    </row>
    <row r="28" spans="1:15" x14ac:dyDescent="0.25">
      <c r="A28" s="1" t="s">
        <v>33</v>
      </c>
      <c r="B28" s="4" t="s">
        <v>21</v>
      </c>
      <c r="C28" s="4" t="s">
        <v>49</v>
      </c>
      <c r="D28" s="4" t="s">
        <v>23</v>
      </c>
      <c r="E28" s="4" t="s">
        <v>22</v>
      </c>
      <c r="F28" s="4" t="s">
        <v>25</v>
      </c>
      <c r="G28" s="4" t="s">
        <v>26</v>
      </c>
      <c r="O28" t="s">
        <v>28</v>
      </c>
    </row>
    <row r="29" spans="1:15" x14ac:dyDescent="0.25">
      <c r="A29" s="1" t="s">
        <v>33</v>
      </c>
      <c r="B29" s="1">
        <v>108</v>
      </c>
      <c r="C29" s="1">
        <v>1</v>
      </c>
      <c r="D29" s="1">
        <v>873.6</v>
      </c>
      <c r="E29" s="1">
        <v>1743.4</v>
      </c>
      <c r="F29" s="1">
        <v>6.22</v>
      </c>
      <c r="G29" s="1">
        <f>(F29*100)/E29</f>
        <v>0.35677411953653776</v>
      </c>
      <c r="I29" s="1"/>
      <c r="J29" s="1"/>
    </row>
    <row r="30" spans="1:15" x14ac:dyDescent="0.25">
      <c r="A30" s="1" t="s">
        <v>33</v>
      </c>
      <c r="B30" s="1">
        <v>176</v>
      </c>
      <c r="C30" s="1">
        <v>1</v>
      </c>
      <c r="D30" s="1">
        <v>1614.75</v>
      </c>
      <c r="E30" s="1">
        <v>2994.34</v>
      </c>
      <c r="F30" s="1">
        <v>5.8</v>
      </c>
      <c r="G30" s="1">
        <f t="shared" ref="G30:G31" si="2">(F30*100)/E30</f>
        <v>0.19369877836184266</v>
      </c>
      <c r="I30" s="1"/>
      <c r="J30" s="1"/>
    </row>
    <row r="31" spans="1:15" x14ac:dyDescent="0.25">
      <c r="A31" s="1" t="s">
        <v>33</v>
      </c>
      <c r="B31" s="1">
        <v>248</v>
      </c>
      <c r="C31" s="1">
        <v>1</v>
      </c>
      <c r="D31" s="1">
        <v>2355.9</v>
      </c>
      <c r="E31" s="1">
        <v>4245.2700000000004</v>
      </c>
      <c r="F31" s="1">
        <v>6.01</v>
      </c>
      <c r="G31" s="1">
        <f t="shared" si="2"/>
        <v>0.14156932303481284</v>
      </c>
      <c r="I31" s="1"/>
      <c r="J31" s="1"/>
    </row>
    <row r="51" spans="1:9" ht="18.75" x14ac:dyDescent="0.3">
      <c r="A51" s="16" t="s">
        <v>51</v>
      </c>
      <c r="B51" s="17"/>
    </row>
    <row r="52" spans="1:9" x14ac:dyDescent="0.25">
      <c r="D52" s="4" t="s">
        <v>52</v>
      </c>
    </row>
    <row r="54" spans="1:9" ht="18" thickBot="1" x14ac:dyDescent="0.35">
      <c r="A54" s="18" t="s">
        <v>32</v>
      </c>
      <c r="B54" s="18" t="s">
        <v>29</v>
      </c>
      <c r="C54" s="18"/>
      <c r="D54" s="18" t="s">
        <v>30</v>
      </c>
      <c r="E54" s="18" t="s">
        <v>30</v>
      </c>
      <c r="F54" s="18" t="s">
        <v>31</v>
      </c>
      <c r="G54" s="18" t="s">
        <v>34</v>
      </c>
      <c r="H54" s="18" t="s">
        <v>34</v>
      </c>
      <c r="I54" s="18" t="s">
        <v>37</v>
      </c>
    </row>
    <row r="55" spans="1:9" ht="18.75" thickTop="1" thickBot="1" x14ac:dyDescent="0.35">
      <c r="A55" s="18"/>
      <c r="B55" s="18" t="s">
        <v>53</v>
      </c>
      <c r="C55" s="18"/>
      <c r="D55" s="18" t="s">
        <v>54</v>
      </c>
      <c r="E55" s="18" t="s">
        <v>55</v>
      </c>
      <c r="F55" s="18" t="s">
        <v>53</v>
      </c>
      <c r="G55" s="18" t="s">
        <v>35</v>
      </c>
      <c r="H55" s="18" t="s">
        <v>36</v>
      </c>
      <c r="I55" s="19"/>
    </row>
    <row r="56" spans="1:9" ht="15.75" thickTop="1" x14ac:dyDescent="0.25">
      <c r="A56" s="1" t="s">
        <v>33</v>
      </c>
      <c r="B56" s="1">
        <v>128</v>
      </c>
      <c r="D56" s="1">
        <v>79.2</v>
      </c>
      <c r="E56" s="1">
        <v>70.8</v>
      </c>
      <c r="F56" s="1">
        <v>8</v>
      </c>
      <c r="G56" s="1">
        <f>D56/F56</f>
        <v>9.9</v>
      </c>
      <c r="H56" s="1">
        <f>E56/F56</f>
        <v>8.85</v>
      </c>
      <c r="I56" t="s">
        <v>38</v>
      </c>
    </row>
    <row r="57" spans="1:9" x14ac:dyDescent="0.25">
      <c r="A57" s="1" t="s">
        <v>33</v>
      </c>
      <c r="B57" s="1">
        <v>200</v>
      </c>
      <c r="D57" s="1">
        <v>134</v>
      </c>
      <c r="E57" s="1">
        <v>123</v>
      </c>
      <c r="F57" s="1">
        <v>12.4</v>
      </c>
      <c r="G57" s="1">
        <f t="shared" ref="G57:G59" si="3">D57/F57</f>
        <v>10.806451612903226</v>
      </c>
      <c r="H57" s="1">
        <f t="shared" ref="H57:H59" si="4">E57/F57</f>
        <v>9.9193548387096779</v>
      </c>
      <c r="I57" t="s">
        <v>39</v>
      </c>
    </row>
    <row r="58" spans="1:9" x14ac:dyDescent="0.25">
      <c r="A58" s="1" t="s">
        <v>33</v>
      </c>
      <c r="B58" s="1">
        <v>264</v>
      </c>
      <c r="D58" s="1">
        <v>186</v>
      </c>
      <c r="E58" s="1">
        <v>175</v>
      </c>
      <c r="F58" s="1">
        <v>12</v>
      </c>
      <c r="G58" s="1">
        <f t="shared" si="3"/>
        <v>15.5</v>
      </c>
      <c r="H58" s="1">
        <f t="shared" si="4"/>
        <v>14.583333333333334</v>
      </c>
      <c r="I58" t="s">
        <v>40</v>
      </c>
    </row>
    <row r="59" spans="1:9" x14ac:dyDescent="0.25">
      <c r="A59" s="1" t="s">
        <v>33</v>
      </c>
      <c r="B59" s="1">
        <v>344</v>
      </c>
      <c r="D59" s="1">
        <v>236</v>
      </c>
      <c r="E59" s="1">
        <v>228</v>
      </c>
      <c r="F59" s="1">
        <v>10.8</v>
      </c>
      <c r="G59" s="1">
        <f t="shared" si="3"/>
        <v>21.851851851851851</v>
      </c>
      <c r="H59" s="1">
        <f t="shared" si="4"/>
        <v>21.111111111111111</v>
      </c>
      <c r="I59" t="s">
        <v>41</v>
      </c>
    </row>
    <row r="79" spans="1:8" ht="18.75" x14ac:dyDescent="0.3">
      <c r="A79" s="16" t="s">
        <v>51</v>
      </c>
      <c r="B79" s="17"/>
      <c r="C79" s="6"/>
      <c r="D79" s="6"/>
      <c r="E79" s="6"/>
      <c r="F79" s="6"/>
      <c r="G79" s="6"/>
      <c r="H79" s="6"/>
    </row>
    <row r="80" spans="1:8" ht="18.75" x14ac:dyDescent="0.3">
      <c r="A80" s="16"/>
      <c r="B80" s="27" t="s">
        <v>87</v>
      </c>
      <c r="C80" s="24" t="s">
        <v>52</v>
      </c>
      <c r="D80" s="6"/>
      <c r="E80" s="6"/>
      <c r="F80" s="6" t="s">
        <v>96</v>
      </c>
      <c r="G80" s="6"/>
      <c r="H80" s="6"/>
    </row>
    <row r="81" spans="1:18" ht="18.75" x14ac:dyDescent="0.3">
      <c r="A81" s="23" t="s">
        <v>88</v>
      </c>
      <c r="B81" s="22" t="s">
        <v>89</v>
      </c>
      <c r="C81" s="6" t="s">
        <v>92</v>
      </c>
      <c r="D81" s="6" t="s">
        <v>93</v>
      </c>
      <c r="E81" s="6"/>
      <c r="F81" s="6" t="s">
        <v>97</v>
      </c>
      <c r="G81" s="6"/>
      <c r="H81" s="6"/>
    </row>
    <row r="82" spans="1:18" x14ac:dyDescent="0.25">
      <c r="A82" s="6" t="s">
        <v>91</v>
      </c>
      <c r="B82" s="6" t="s">
        <v>90</v>
      </c>
      <c r="C82" s="6"/>
      <c r="E82" s="6"/>
      <c r="F82" s="6" t="s">
        <v>98</v>
      </c>
      <c r="G82" s="6"/>
      <c r="H82" s="6"/>
    </row>
    <row r="83" spans="1:18" x14ac:dyDescent="0.25">
      <c r="A83" s="6"/>
      <c r="B83" s="6"/>
      <c r="C83" s="6"/>
      <c r="D83" s="6"/>
      <c r="E83" s="6"/>
      <c r="F83" s="6"/>
      <c r="G83" s="6"/>
      <c r="H83" s="6"/>
      <c r="K83" s="26" t="s">
        <v>94</v>
      </c>
    </row>
    <row r="84" spans="1:18" ht="18" thickBot="1" x14ac:dyDescent="0.35">
      <c r="A84" s="18" t="s">
        <v>32</v>
      </c>
      <c r="B84" s="18" t="s">
        <v>29</v>
      </c>
      <c r="C84" s="18"/>
      <c r="D84" s="18" t="s">
        <v>30</v>
      </c>
      <c r="E84" s="18" t="s">
        <v>30</v>
      </c>
      <c r="F84" s="18" t="s">
        <v>31</v>
      </c>
      <c r="G84" s="18" t="s">
        <v>34</v>
      </c>
      <c r="H84" s="18" t="s">
        <v>34</v>
      </c>
      <c r="I84" s="18" t="s">
        <v>37</v>
      </c>
      <c r="K84" s="6"/>
      <c r="L84" s="4" t="s">
        <v>27</v>
      </c>
      <c r="M84" s="6"/>
      <c r="N84" s="6"/>
    </row>
    <row r="85" spans="1:18" ht="18.75" thickTop="1" thickBot="1" x14ac:dyDescent="0.35">
      <c r="A85" s="18"/>
      <c r="B85" s="18" t="s">
        <v>53</v>
      </c>
      <c r="C85" s="18"/>
      <c r="D85" s="18" t="s">
        <v>54</v>
      </c>
      <c r="E85" s="18" t="s">
        <v>170</v>
      </c>
      <c r="F85" s="18" t="s">
        <v>53</v>
      </c>
      <c r="G85" s="18" t="s">
        <v>35</v>
      </c>
      <c r="H85" s="18" t="s">
        <v>36</v>
      </c>
      <c r="I85" s="19"/>
      <c r="K85" s="4" t="s">
        <v>23</v>
      </c>
      <c r="L85" s="4" t="s">
        <v>22</v>
      </c>
      <c r="M85" s="4" t="s">
        <v>25</v>
      </c>
      <c r="N85" s="4" t="s">
        <v>26</v>
      </c>
      <c r="O85" s="4" t="s">
        <v>99</v>
      </c>
      <c r="P85" s="36" t="s">
        <v>37</v>
      </c>
      <c r="Q85" s="36"/>
    </row>
    <row r="86" spans="1:18" ht="15.75" thickTop="1" x14ac:dyDescent="0.25">
      <c r="A86" s="6" t="s">
        <v>33</v>
      </c>
      <c r="B86" s="6">
        <v>212</v>
      </c>
      <c r="C86" s="6"/>
      <c r="D86" s="6">
        <v>134</v>
      </c>
      <c r="E86" s="6">
        <v>116</v>
      </c>
      <c r="F86" s="6">
        <v>13.2</v>
      </c>
      <c r="G86" s="25">
        <f>D86/F86</f>
        <v>10.151515151515152</v>
      </c>
      <c r="H86" s="25">
        <f>E86/F86</f>
        <v>8.787878787878789</v>
      </c>
      <c r="I86" t="s">
        <v>95</v>
      </c>
      <c r="K86" s="33">
        <v>1879.39</v>
      </c>
      <c r="L86">
        <v>3441.01</v>
      </c>
      <c r="M86">
        <v>6.34</v>
      </c>
      <c r="N86" s="34">
        <f>(M86*100)/L86</f>
        <v>0.184248229444262</v>
      </c>
      <c r="O86">
        <v>12557</v>
      </c>
      <c r="P86" t="s">
        <v>100</v>
      </c>
    </row>
    <row r="87" spans="1:18" x14ac:dyDescent="0.25">
      <c r="A87" s="6" t="s">
        <v>33</v>
      </c>
      <c r="B87" s="6">
        <v>284</v>
      </c>
      <c r="C87" s="6"/>
      <c r="D87" s="6">
        <v>236</v>
      </c>
      <c r="E87" s="6">
        <v>210</v>
      </c>
      <c r="F87" s="6">
        <v>17</v>
      </c>
      <c r="G87" s="25">
        <f t="shared" ref="G87:G89" si="5">D87/F87</f>
        <v>13.882352941176471</v>
      </c>
      <c r="H87" s="6">
        <f t="shared" ref="H87:H91" si="6">E87/F87</f>
        <v>12.352941176470589</v>
      </c>
      <c r="I87" t="s">
        <v>101</v>
      </c>
      <c r="K87" s="33">
        <v>2606.71</v>
      </c>
      <c r="L87">
        <v>4668.6000000000004</v>
      </c>
      <c r="M87">
        <v>5.74</v>
      </c>
      <c r="N87" s="34">
        <f>(M87*100)/L87</f>
        <v>0.12294906395921688</v>
      </c>
      <c r="O87">
        <v>10601</v>
      </c>
      <c r="P87" t="s">
        <v>102</v>
      </c>
    </row>
    <row r="88" spans="1:18" x14ac:dyDescent="0.25">
      <c r="A88" s="6" t="s">
        <v>33</v>
      </c>
      <c r="B88" s="6">
        <v>420</v>
      </c>
      <c r="C88" s="6"/>
      <c r="D88" s="6">
        <v>352</v>
      </c>
      <c r="E88" s="6">
        <v>302</v>
      </c>
      <c r="F88" s="6">
        <v>17</v>
      </c>
      <c r="G88" s="25">
        <f t="shared" si="5"/>
        <v>20.705882352941178</v>
      </c>
      <c r="H88" s="6">
        <f t="shared" si="6"/>
        <v>17.764705882352942</v>
      </c>
      <c r="I88" t="s">
        <v>103</v>
      </c>
      <c r="K88" s="33">
        <v>2915.44</v>
      </c>
      <c r="L88">
        <v>5189.6899999999996</v>
      </c>
      <c r="M88">
        <v>6.37</v>
      </c>
      <c r="N88" s="34">
        <f>(M88*100)/L88</f>
        <v>0.12274336232029275</v>
      </c>
      <c r="O88">
        <v>7197</v>
      </c>
      <c r="P88" t="s">
        <v>104</v>
      </c>
      <c r="Q88" s="29" t="s">
        <v>105</v>
      </c>
    </row>
    <row r="89" spans="1:18" x14ac:dyDescent="0.25">
      <c r="A89" s="6" t="s">
        <v>115</v>
      </c>
      <c r="B89" s="6">
        <v>580</v>
      </c>
      <c r="C89" s="6"/>
      <c r="D89" s="6">
        <v>350</v>
      </c>
      <c r="E89" s="6">
        <v>305</v>
      </c>
      <c r="F89" s="6">
        <v>12.8</v>
      </c>
      <c r="G89" s="25">
        <f t="shared" si="5"/>
        <v>27.34375</v>
      </c>
      <c r="H89" s="6">
        <f>E89/F89</f>
        <v>23.828125</v>
      </c>
      <c r="I89" t="s">
        <v>116</v>
      </c>
      <c r="K89" s="33">
        <v>4094.53</v>
      </c>
      <c r="L89">
        <v>7179.79</v>
      </c>
      <c r="M89">
        <v>6.27</v>
      </c>
      <c r="N89" s="34">
        <f>(M89*100)/L89</f>
        <v>8.7328459467477457E-2</v>
      </c>
      <c r="O89">
        <v>11430</v>
      </c>
      <c r="P89" t="s">
        <v>117</v>
      </c>
      <c r="Q89" t="s">
        <v>118</v>
      </c>
    </row>
    <row r="90" spans="1:18" x14ac:dyDescent="0.25">
      <c r="A90" s="6" t="s">
        <v>33</v>
      </c>
      <c r="B90" s="6">
        <v>860</v>
      </c>
      <c r="C90" s="6"/>
      <c r="D90" s="6">
        <v>580</v>
      </c>
      <c r="E90" s="6">
        <v>462</v>
      </c>
      <c r="F90" s="6">
        <v>66</v>
      </c>
      <c r="G90" s="25">
        <f>D90/F90</f>
        <v>8.7878787878787872</v>
      </c>
      <c r="H90" s="6">
        <f t="shared" si="6"/>
        <v>7</v>
      </c>
      <c r="I90" t="s">
        <v>106</v>
      </c>
      <c r="K90" s="33">
        <v>6173.25</v>
      </c>
      <c r="L90">
        <v>10688.32</v>
      </c>
      <c r="M90">
        <v>6.44</v>
      </c>
      <c r="N90" s="34">
        <f>(M90*100)/L90</f>
        <v>6.0252687045298049E-2</v>
      </c>
      <c r="O90">
        <v>16505</v>
      </c>
      <c r="P90" t="s">
        <v>107</v>
      </c>
      <c r="Q90" t="s">
        <v>108</v>
      </c>
    </row>
    <row r="91" spans="1:18" x14ac:dyDescent="0.25">
      <c r="A91" s="6" t="s">
        <v>33</v>
      </c>
      <c r="B91" s="1">
        <v>1300</v>
      </c>
      <c r="D91" s="1">
        <v>820</v>
      </c>
      <c r="E91" s="1">
        <v>700</v>
      </c>
      <c r="F91" s="1">
        <v>62</v>
      </c>
      <c r="G91" s="25">
        <f>D91/F91</f>
        <v>13.225806451612904</v>
      </c>
      <c r="H91" s="1">
        <f t="shared" si="6"/>
        <v>11.290322580645162</v>
      </c>
      <c r="I91" t="s">
        <v>109</v>
      </c>
      <c r="K91" s="33"/>
    </row>
    <row r="92" spans="1:18" x14ac:dyDescent="0.25">
      <c r="A92" s="31" t="s">
        <v>124</v>
      </c>
      <c r="K92" s="33"/>
    </row>
    <row r="93" spans="1:18" x14ac:dyDescent="0.25">
      <c r="B93" s="1">
        <v>420</v>
      </c>
      <c r="D93" s="1">
        <v>264</v>
      </c>
      <c r="E93" s="1">
        <v>225</v>
      </c>
      <c r="F93" s="1">
        <v>24</v>
      </c>
      <c r="G93" s="6">
        <f t="shared" ref="G93:G95" si="7">D93/F93</f>
        <v>11</v>
      </c>
      <c r="H93" s="6">
        <f t="shared" ref="H93:H95" si="8">E93/F93</f>
        <v>9.375</v>
      </c>
      <c r="I93" t="s">
        <v>120</v>
      </c>
      <c r="K93" s="33">
        <v>2915.44</v>
      </c>
      <c r="L93">
        <v>5189.6899999999996</v>
      </c>
      <c r="M93">
        <v>6.37</v>
      </c>
      <c r="N93">
        <f>(M93*100)/L93</f>
        <v>0.12274336232029275</v>
      </c>
      <c r="O93">
        <v>11369</v>
      </c>
      <c r="P93" t="s">
        <v>119</v>
      </c>
      <c r="R93" t="s">
        <v>121</v>
      </c>
    </row>
    <row r="94" spans="1:18" x14ac:dyDescent="0.25">
      <c r="B94" s="1">
        <v>860</v>
      </c>
      <c r="D94" s="1">
        <v>536</v>
      </c>
      <c r="E94" s="1">
        <v>464</v>
      </c>
      <c r="F94" s="1">
        <v>33.200000000000003</v>
      </c>
      <c r="G94" s="1">
        <f t="shared" si="7"/>
        <v>16.14457831325301</v>
      </c>
      <c r="H94" s="1">
        <f t="shared" si="8"/>
        <v>13.975903614457829</v>
      </c>
      <c r="I94" t="s">
        <v>122</v>
      </c>
      <c r="K94" s="33">
        <v>6355.26</v>
      </c>
      <c r="L94">
        <v>10995</v>
      </c>
      <c r="M94">
        <v>6.74</v>
      </c>
      <c r="N94">
        <f>(M94*100)/L94</f>
        <v>6.1300591177808096E-2</v>
      </c>
      <c r="O94">
        <v>11787</v>
      </c>
      <c r="P94" t="s">
        <v>123</v>
      </c>
      <c r="R94" t="s">
        <v>121</v>
      </c>
    </row>
    <row r="95" spans="1:18" x14ac:dyDescent="0.25">
      <c r="B95" s="1">
        <v>1300</v>
      </c>
      <c r="D95" s="1">
        <v>800</v>
      </c>
      <c r="E95" s="1">
        <v>696</v>
      </c>
      <c r="F95" s="1">
        <v>63</v>
      </c>
      <c r="G95" s="1">
        <f t="shared" si="7"/>
        <v>12.698412698412698</v>
      </c>
      <c r="H95" s="1">
        <f t="shared" si="8"/>
        <v>11.047619047619047</v>
      </c>
    </row>
    <row r="99" spans="6:6" x14ac:dyDescent="0.25">
      <c r="F99" s="1" t="s">
        <v>28</v>
      </c>
    </row>
    <row r="115" spans="1:17" ht="18" thickBot="1" x14ac:dyDescent="0.35">
      <c r="A115" s="18" t="s">
        <v>32</v>
      </c>
      <c r="B115" s="18" t="s">
        <v>29</v>
      </c>
      <c r="C115" s="18"/>
      <c r="D115" s="18" t="s">
        <v>30</v>
      </c>
      <c r="E115" s="18" t="s">
        <v>30</v>
      </c>
      <c r="F115" s="18" t="s">
        <v>31</v>
      </c>
      <c r="G115" s="18" t="s">
        <v>34</v>
      </c>
      <c r="H115" s="18" t="s">
        <v>34</v>
      </c>
      <c r="I115" s="18" t="s">
        <v>37</v>
      </c>
      <c r="K115" s="6"/>
      <c r="L115" s="28" t="s">
        <v>27</v>
      </c>
      <c r="M115" s="6"/>
      <c r="N115" s="6"/>
    </row>
    <row r="116" spans="1:17" ht="18.75" thickTop="1" thickBot="1" x14ac:dyDescent="0.35">
      <c r="A116" s="18"/>
      <c r="B116" s="18" t="s">
        <v>53</v>
      </c>
      <c r="C116" s="18"/>
      <c r="D116" s="18" t="s">
        <v>54</v>
      </c>
      <c r="E116" s="18" t="s">
        <v>170</v>
      </c>
      <c r="F116" s="18" t="s">
        <v>53</v>
      </c>
      <c r="G116" s="18" t="s">
        <v>35</v>
      </c>
      <c r="H116" s="18" t="s">
        <v>36</v>
      </c>
      <c r="I116" s="19"/>
      <c r="K116" s="28" t="s">
        <v>23</v>
      </c>
      <c r="L116" s="28" t="s">
        <v>22</v>
      </c>
      <c r="M116" s="28" t="s">
        <v>25</v>
      </c>
      <c r="N116" s="28" t="s">
        <v>26</v>
      </c>
      <c r="O116" s="28" t="s">
        <v>99</v>
      </c>
      <c r="P116" s="36" t="s">
        <v>37</v>
      </c>
      <c r="Q116" s="36"/>
    </row>
    <row r="117" spans="1:17" ht="15.75" thickTop="1" x14ac:dyDescent="0.25">
      <c r="A117" s="6" t="s">
        <v>125</v>
      </c>
      <c r="B117" s="6">
        <v>212</v>
      </c>
      <c r="C117" s="6"/>
      <c r="D117" s="6">
        <v>192</v>
      </c>
      <c r="E117" s="6">
        <v>168</v>
      </c>
      <c r="F117" s="6">
        <v>24.8</v>
      </c>
      <c r="G117" s="25">
        <f>D117/F117</f>
        <v>7.7419354838709671</v>
      </c>
      <c r="H117" s="25">
        <f>E117/F117</f>
        <v>6.774193548387097</v>
      </c>
      <c r="I117" t="s">
        <v>126</v>
      </c>
      <c r="K117" s="33">
        <v>2109.69</v>
      </c>
      <c r="L117" s="35">
        <v>3829.72</v>
      </c>
      <c r="M117">
        <v>5.38</v>
      </c>
      <c r="N117" s="34">
        <f>(M117*100)/L117</f>
        <v>0.14048024398650555</v>
      </c>
      <c r="P117" t="s">
        <v>127</v>
      </c>
    </row>
    <row r="118" spans="1:17" x14ac:dyDescent="0.25">
      <c r="A118" s="6" t="s">
        <v>125</v>
      </c>
      <c r="B118" s="6">
        <v>284</v>
      </c>
      <c r="C118" s="6"/>
      <c r="D118" s="6">
        <v>252</v>
      </c>
      <c r="E118" s="6">
        <v>226</v>
      </c>
      <c r="F118" s="6">
        <v>17.2</v>
      </c>
      <c r="G118" s="25">
        <f t="shared" ref="G118:G120" si="9">D118/F118</f>
        <v>14.651162790697676</v>
      </c>
      <c r="H118" s="6">
        <f t="shared" ref="H118:H121" si="10">E118/F118</f>
        <v>13.13953488372093</v>
      </c>
      <c r="I118" t="s">
        <v>128</v>
      </c>
      <c r="K118" s="33">
        <v>2866.84</v>
      </c>
      <c r="L118" s="35">
        <v>5107.66</v>
      </c>
      <c r="M118">
        <v>5.32</v>
      </c>
      <c r="N118" s="34">
        <f>(M118*100)/L118</f>
        <v>0.1041572853322265</v>
      </c>
      <c r="O118">
        <v>11396</v>
      </c>
      <c r="P118" t="s">
        <v>129</v>
      </c>
    </row>
    <row r="119" spans="1:17" x14ac:dyDescent="0.25">
      <c r="A119" s="6" t="s">
        <v>125</v>
      </c>
      <c r="B119" s="6">
        <v>420</v>
      </c>
      <c r="C119" s="6"/>
      <c r="D119" s="6">
        <v>368</v>
      </c>
      <c r="E119" s="6">
        <v>320</v>
      </c>
      <c r="F119" s="6">
        <v>24.8</v>
      </c>
      <c r="G119" s="25">
        <f t="shared" si="9"/>
        <v>14.838709677419354</v>
      </c>
      <c r="H119" s="6">
        <f t="shared" si="10"/>
        <v>12.903225806451612</v>
      </c>
      <c r="I119" t="s">
        <v>130</v>
      </c>
      <c r="K119" s="33">
        <v>4175</v>
      </c>
      <c r="L119" s="35">
        <v>7315.07</v>
      </c>
      <c r="M119">
        <v>5.52</v>
      </c>
      <c r="N119" s="34">
        <f>(M119*100)/L119</f>
        <v>7.546065861297295E-2</v>
      </c>
      <c r="O119">
        <v>11409</v>
      </c>
      <c r="P119" t="s">
        <v>131</v>
      </c>
      <c r="Q119" s="29"/>
    </row>
    <row r="120" spans="1:17" x14ac:dyDescent="0.25">
      <c r="A120" s="6" t="s">
        <v>125</v>
      </c>
      <c r="B120" s="6">
        <v>580</v>
      </c>
      <c r="C120" s="6"/>
      <c r="D120" s="6">
        <v>496</v>
      </c>
      <c r="E120" s="6">
        <v>456</v>
      </c>
      <c r="F120" s="6">
        <v>24.4</v>
      </c>
      <c r="G120" s="25">
        <f t="shared" si="9"/>
        <v>20.327868852459016</v>
      </c>
      <c r="H120" s="6">
        <f t="shared" si="10"/>
        <v>18.688524590163937</v>
      </c>
      <c r="I120" t="s">
        <v>132</v>
      </c>
      <c r="K120" s="33">
        <v>5829.8</v>
      </c>
      <c r="L120" s="35">
        <v>10108.64</v>
      </c>
      <c r="M120">
        <v>6.96</v>
      </c>
      <c r="N120" s="34">
        <f>(M120*100)/L120</f>
        <v>6.8851991959353584E-2</v>
      </c>
      <c r="O120">
        <v>11425</v>
      </c>
      <c r="P120" t="s">
        <v>133</v>
      </c>
    </row>
    <row r="121" spans="1:17" x14ac:dyDescent="0.25">
      <c r="A121" s="6" t="s">
        <v>125</v>
      </c>
      <c r="B121" s="6">
        <v>860</v>
      </c>
      <c r="C121" s="6"/>
      <c r="D121" s="6">
        <v>740</v>
      </c>
      <c r="E121" s="6">
        <v>640</v>
      </c>
      <c r="F121" s="6">
        <v>82</v>
      </c>
      <c r="G121" s="25">
        <f>D121/F121</f>
        <v>9.0243902439024382</v>
      </c>
      <c r="H121" s="6">
        <f t="shared" si="10"/>
        <v>7.8048780487804876</v>
      </c>
      <c r="I121" t="s">
        <v>134</v>
      </c>
      <c r="K121" s="33">
        <v>8139.31</v>
      </c>
      <c r="L121" s="35">
        <v>14006.68</v>
      </c>
      <c r="M121">
        <v>5.89</v>
      </c>
      <c r="N121" s="34">
        <f>(M121*100)/L121</f>
        <v>4.2051364063432593E-2</v>
      </c>
      <c r="O121">
        <v>5088</v>
      </c>
      <c r="P121" t="s">
        <v>135</v>
      </c>
      <c r="Q121" t="s">
        <v>136</v>
      </c>
    </row>
    <row r="140" spans="1:17" ht="18" thickBot="1" x14ac:dyDescent="0.35">
      <c r="A140" s="18" t="s">
        <v>32</v>
      </c>
      <c r="B140" s="18" t="s">
        <v>29</v>
      </c>
      <c r="C140" s="18"/>
      <c r="D140" s="18" t="s">
        <v>30</v>
      </c>
      <c r="E140" s="18" t="s">
        <v>30</v>
      </c>
      <c r="F140" s="18" t="s">
        <v>31</v>
      </c>
      <c r="G140" s="18" t="s">
        <v>34</v>
      </c>
      <c r="H140" s="18" t="s">
        <v>34</v>
      </c>
      <c r="I140" s="18" t="s">
        <v>37</v>
      </c>
      <c r="K140" s="6"/>
      <c r="L140" s="28" t="s">
        <v>27</v>
      </c>
      <c r="M140" s="6"/>
      <c r="N140" s="6"/>
    </row>
    <row r="141" spans="1:17" ht="18.75" thickTop="1" thickBot="1" x14ac:dyDescent="0.35">
      <c r="A141" s="18"/>
      <c r="B141" s="18" t="s">
        <v>53</v>
      </c>
      <c r="C141" s="18"/>
      <c r="D141" s="18" t="s">
        <v>54</v>
      </c>
      <c r="E141" s="18" t="s">
        <v>55</v>
      </c>
      <c r="F141" s="18" t="s">
        <v>53</v>
      </c>
      <c r="G141" s="18" t="s">
        <v>35</v>
      </c>
      <c r="H141" s="18" t="s">
        <v>36</v>
      </c>
      <c r="I141" s="19"/>
      <c r="K141" s="28" t="s">
        <v>23</v>
      </c>
      <c r="L141" s="28" t="s">
        <v>22</v>
      </c>
      <c r="M141" s="28" t="s">
        <v>25</v>
      </c>
      <c r="N141" s="28" t="s">
        <v>26</v>
      </c>
      <c r="O141" s="28" t="s">
        <v>99</v>
      </c>
      <c r="P141" s="36" t="s">
        <v>37</v>
      </c>
      <c r="Q141" s="36"/>
    </row>
    <row r="142" spans="1:17" ht="15.75" thickTop="1" x14ac:dyDescent="0.25">
      <c r="A142" s="6" t="s">
        <v>137</v>
      </c>
      <c r="B142" s="6">
        <v>212</v>
      </c>
      <c r="C142" s="6"/>
      <c r="D142" s="6">
        <v>212</v>
      </c>
      <c r="E142" s="6">
        <v>188</v>
      </c>
      <c r="F142" s="6">
        <v>12.8</v>
      </c>
      <c r="G142" s="25">
        <f>D142/F142</f>
        <v>16.5625</v>
      </c>
      <c r="H142" s="25">
        <f>E142/F142</f>
        <v>14.6875</v>
      </c>
      <c r="I142" t="s">
        <v>138</v>
      </c>
      <c r="K142" s="33">
        <v>2361.5100000000002</v>
      </c>
      <c r="L142">
        <v>4254.74</v>
      </c>
      <c r="M142">
        <v>6.64</v>
      </c>
      <c r="N142" s="34">
        <f>(M142*100)/L142</f>
        <v>0.15606123993475512</v>
      </c>
      <c r="O142">
        <v>11431</v>
      </c>
      <c r="P142" t="s">
        <v>127</v>
      </c>
    </row>
    <row r="143" spans="1:17" x14ac:dyDescent="0.25">
      <c r="A143" s="6" t="s">
        <v>137</v>
      </c>
      <c r="B143" s="6">
        <v>284</v>
      </c>
      <c r="C143" s="6"/>
      <c r="D143" s="6">
        <v>288</v>
      </c>
      <c r="E143" s="6">
        <v>252</v>
      </c>
      <c r="F143" s="6">
        <v>32.799999999999997</v>
      </c>
      <c r="G143" s="6">
        <f t="shared" ref="G143:G145" si="11">D143/F143</f>
        <v>8.7804878048780495</v>
      </c>
      <c r="H143" s="6">
        <f t="shared" ref="H143:H146" si="12">E143/F143</f>
        <v>7.6829268292682933</v>
      </c>
      <c r="I143" t="s">
        <v>139</v>
      </c>
      <c r="K143" s="33">
        <v>3170.23</v>
      </c>
      <c r="L143">
        <v>5619.72</v>
      </c>
      <c r="M143">
        <v>6.57</v>
      </c>
      <c r="N143" s="34">
        <f>(M143*100)/L143</f>
        <v>0.11690973927526638</v>
      </c>
      <c r="O143">
        <v>11441</v>
      </c>
      <c r="P143" t="s">
        <v>129</v>
      </c>
    </row>
    <row r="144" spans="1:17" x14ac:dyDescent="0.25">
      <c r="A144" s="6" t="s">
        <v>137</v>
      </c>
      <c r="B144" s="6">
        <v>420</v>
      </c>
      <c r="C144" s="6"/>
      <c r="D144" s="6">
        <v>424</v>
      </c>
      <c r="E144" s="6">
        <v>384</v>
      </c>
      <c r="F144" s="6">
        <v>25.2</v>
      </c>
      <c r="G144" s="6">
        <f t="shared" si="11"/>
        <v>16.825396825396826</v>
      </c>
      <c r="H144" s="6">
        <f t="shared" si="12"/>
        <v>15.238095238095239</v>
      </c>
      <c r="I144" t="s">
        <v>140</v>
      </c>
      <c r="K144" s="33">
        <v>4950.8</v>
      </c>
      <c r="L144">
        <v>8625.02</v>
      </c>
      <c r="M144">
        <v>6.57</v>
      </c>
      <c r="N144" s="34">
        <f>(M144*100)/L144</f>
        <v>7.6173736408727169E-2</v>
      </c>
      <c r="O144">
        <v>11068</v>
      </c>
      <c r="P144" t="s">
        <v>131</v>
      </c>
      <c r="Q144" s="29"/>
    </row>
    <row r="145" spans="1:16" x14ac:dyDescent="0.25">
      <c r="A145" s="6" t="s">
        <v>137</v>
      </c>
      <c r="B145" s="6">
        <v>580</v>
      </c>
      <c r="C145" s="6"/>
      <c r="D145" s="6">
        <v>600</v>
      </c>
      <c r="E145" s="6">
        <v>520</v>
      </c>
      <c r="F145" s="6">
        <v>62</v>
      </c>
      <c r="G145" s="6">
        <f t="shared" si="11"/>
        <v>9.67741935483871</v>
      </c>
      <c r="H145" s="6">
        <f t="shared" si="12"/>
        <v>8.387096774193548</v>
      </c>
      <c r="I145" t="s">
        <v>141</v>
      </c>
      <c r="K145" s="33">
        <v>6789.18</v>
      </c>
      <c r="L145">
        <v>11727.89</v>
      </c>
      <c r="M145">
        <v>6.35</v>
      </c>
      <c r="N145" s="34">
        <f>(M145*100)/L145</f>
        <v>5.4144436893592968E-2</v>
      </c>
      <c r="O145">
        <v>11100</v>
      </c>
      <c r="P145" t="s">
        <v>133</v>
      </c>
    </row>
    <row r="146" spans="1:16" x14ac:dyDescent="0.25">
      <c r="A146" s="6" t="s">
        <v>137</v>
      </c>
      <c r="B146" s="6">
        <v>860</v>
      </c>
      <c r="C146" s="6"/>
      <c r="D146" s="6">
        <v>900</v>
      </c>
      <c r="E146" s="6">
        <v>760</v>
      </c>
      <c r="F146" s="6">
        <v>60</v>
      </c>
      <c r="G146" s="6">
        <f>D146/F146</f>
        <v>15</v>
      </c>
      <c r="H146" s="6">
        <f t="shared" si="12"/>
        <v>12.666666666666666</v>
      </c>
      <c r="I146" t="s">
        <v>142</v>
      </c>
      <c r="K146" s="33"/>
      <c r="N146" s="34" t="e">
        <f>(M146*100)/L146</f>
        <v>#DIV/0!</v>
      </c>
      <c r="P146" t="s">
        <v>143</v>
      </c>
    </row>
    <row r="147" spans="1:16" x14ac:dyDescent="0.25">
      <c r="A147" s="6"/>
      <c r="B147" s="6"/>
      <c r="C147" s="6"/>
      <c r="D147" s="6"/>
      <c r="E147" s="6"/>
      <c r="F147" s="6"/>
      <c r="G147" s="6"/>
      <c r="H147" s="6"/>
    </row>
    <row r="148" spans="1:16" x14ac:dyDescent="0.25">
      <c r="A148" s="32"/>
    </row>
    <row r="165" spans="1:17" ht="18" thickBot="1" x14ac:dyDescent="0.35">
      <c r="A165" s="18" t="s">
        <v>32</v>
      </c>
      <c r="B165" s="18" t="s">
        <v>29</v>
      </c>
      <c r="C165" s="18"/>
      <c r="D165" s="18" t="s">
        <v>30</v>
      </c>
      <c r="E165" s="18" t="s">
        <v>30</v>
      </c>
      <c r="F165" s="18" t="s">
        <v>31</v>
      </c>
      <c r="G165" s="18" t="s">
        <v>34</v>
      </c>
      <c r="H165" s="18" t="s">
        <v>34</v>
      </c>
      <c r="I165" s="18" t="s">
        <v>37</v>
      </c>
      <c r="K165" s="6"/>
      <c r="L165" s="28" t="s">
        <v>27</v>
      </c>
      <c r="M165" s="6"/>
      <c r="N165" s="6"/>
    </row>
    <row r="166" spans="1:17" ht="18.75" thickTop="1" thickBot="1" x14ac:dyDescent="0.35">
      <c r="A166" s="18"/>
      <c r="B166" s="18" t="s">
        <v>53</v>
      </c>
      <c r="C166" s="18"/>
      <c r="D166" s="18" t="s">
        <v>54</v>
      </c>
      <c r="E166" s="18" t="s">
        <v>55</v>
      </c>
      <c r="F166" s="18" t="s">
        <v>53</v>
      </c>
      <c r="G166" s="18" t="s">
        <v>35</v>
      </c>
      <c r="H166" s="18" t="s">
        <v>36</v>
      </c>
      <c r="I166" s="19"/>
      <c r="K166" s="28" t="s">
        <v>23</v>
      </c>
      <c r="L166" s="28" t="s">
        <v>22</v>
      </c>
      <c r="M166" s="28" t="s">
        <v>25</v>
      </c>
      <c r="N166" s="28" t="s">
        <v>26</v>
      </c>
      <c r="O166" s="28" t="s">
        <v>99</v>
      </c>
      <c r="P166" s="36" t="s">
        <v>37</v>
      </c>
      <c r="Q166" s="36"/>
    </row>
    <row r="167" spans="1:17" ht="15.75" thickTop="1" x14ac:dyDescent="0.25">
      <c r="A167" s="6" t="s">
        <v>7</v>
      </c>
      <c r="B167" s="6">
        <v>212</v>
      </c>
      <c r="C167" s="6"/>
      <c r="D167" s="6">
        <v>58</v>
      </c>
      <c r="E167" s="6">
        <v>42.8</v>
      </c>
      <c r="F167" s="6">
        <v>14.6</v>
      </c>
      <c r="G167" s="25">
        <f>D167/F167</f>
        <v>3.9726027397260273</v>
      </c>
      <c r="H167" s="25">
        <f>E167/F167</f>
        <v>2.9315068493150682</v>
      </c>
      <c r="I167" t="s">
        <v>144</v>
      </c>
      <c r="K167" s="33"/>
      <c r="N167" s="34" t="e">
        <f>(M167*100)/L167</f>
        <v>#DIV/0!</v>
      </c>
      <c r="P167" t="s">
        <v>164</v>
      </c>
    </row>
    <row r="168" spans="1:17" x14ac:dyDescent="0.25">
      <c r="A168" s="6" t="s">
        <v>7</v>
      </c>
      <c r="B168" s="6">
        <v>284</v>
      </c>
      <c r="C168" s="6"/>
      <c r="D168" s="6">
        <v>66</v>
      </c>
      <c r="E168" s="6">
        <v>55</v>
      </c>
      <c r="F168" s="6">
        <v>12.8</v>
      </c>
      <c r="G168" s="6">
        <f t="shared" ref="G168:G170" si="13">D168/F168</f>
        <v>5.15625</v>
      </c>
      <c r="H168" s="6">
        <f t="shared" ref="H168:H171" si="14">E168/F168</f>
        <v>4.296875</v>
      </c>
      <c r="I168" t="s">
        <v>165</v>
      </c>
      <c r="K168" s="33">
        <v>605.38</v>
      </c>
      <c r="L168">
        <v>1290.69</v>
      </c>
      <c r="M168">
        <v>3.29</v>
      </c>
      <c r="N168" s="34">
        <f>(M168*100)/L168</f>
        <v>0.25490241653689111</v>
      </c>
      <c r="O168">
        <v>11995</v>
      </c>
      <c r="P168" t="s">
        <v>129</v>
      </c>
    </row>
    <row r="169" spans="1:17" x14ac:dyDescent="0.25">
      <c r="A169" s="6" t="s">
        <v>7</v>
      </c>
      <c r="B169" s="6">
        <v>420</v>
      </c>
      <c r="C169" s="6"/>
      <c r="D169" s="6">
        <v>88</v>
      </c>
      <c r="E169" s="6">
        <v>77</v>
      </c>
      <c r="F169" s="6">
        <v>78</v>
      </c>
      <c r="G169" s="6">
        <f t="shared" si="13"/>
        <v>1.1282051282051282</v>
      </c>
      <c r="H169" s="6">
        <f t="shared" si="14"/>
        <v>0.98717948717948723</v>
      </c>
      <c r="I169" t="s">
        <v>166</v>
      </c>
      <c r="K169" s="33">
        <v>917.11</v>
      </c>
      <c r="L169">
        <v>1816.83</v>
      </c>
      <c r="M169">
        <v>3.2</v>
      </c>
      <c r="N169" s="34">
        <f>(M169*100)/L169</f>
        <v>0.176130953363826</v>
      </c>
      <c r="O169">
        <v>10053</v>
      </c>
      <c r="P169" t="s">
        <v>131</v>
      </c>
      <c r="Q169" s="29"/>
    </row>
    <row r="170" spans="1:17" x14ac:dyDescent="0.25">
      <c r="A170" s="6" t="s">
        <v>7</v>
      </c>
      <c r="B170" s="6">
        <v>580</v>
      </c>
      <c r="C170" s="6"/>
      <c r="D170" s="6">
        <v>142</v>
      </c>
      <c r="E170" s="6">
        <v>119</v>
      </c>
      <c r="F170" s="6">
        <v>14.4</v>
      </c>
      <c r="G170" s="6">
        <f t="shared" si="13"/>
        <v>9.8611111111111107</v>
      </c>
      <c r="H170" s="6">
        <f t="shared" si="14"/>
        <v>8.2638888888888893</v>
      </c>
      <c r="I170" t="s">
        <v>167</v>
      </c>
      <c r="K170" s="33">
        <v>1308.48</v>
      </c>
      <c r="L170">
        <v>2598.94</v>
      </c>
      <c r="M170">
        <v>3.51</v>
      </c>
      <c r="N170" s="34">
        <f>(M170*100)/L170</f>
        <v>0.13505506090944769</v>
      </c>
      <c r="O170">
        <v>10114</v>
      </c>
      <c r="P170" t="s">
        <v>133</v>
      </c>
    </row>
    <row r="171" spans="1:17" x14ac:dyDescent="0.25">
      <c r="A171" s="6" t="s">
        <v>7</v>
      </c>
      <c r="B171" s="6">
        <v>860</v>
      </c>
      <c r="C171" s="6"/>
      <c r="D171" s="6">
        <v>196</v>
      </c>
      <c r="E171" s="6">
        <v>70</v>
      </c>
      <c r="F171" s="6">
        <v>16.8</v>
      </c>
      <c r="G171" s="6">
        <f>D171/F171</f>
        <v>11.666666666666666</v>
      </c>
      <c r="H171" s="6">
        <f t="shared" si="14"/>
        <v>4.1666666666666661</v>
      </c>
      <c r="I171" t="s">
        <v>168</v>
      </c>
      <c r="K171" s="33">
        <v>2062.6</v>
      </c>
      <c r="L171">
        <v>3750.23</v>
      </c>
      <c r="M171">
        <v>3.36</v>
      </c>
      <c r="N171" s="34">
        <f>(M171*100)/L171</f>
        <v>8.959450487036795E-2</v>
      </c>
      <c r="O171">
        <v>6055</v>
      </c>
      <c r="P171" t="s">
        <v>143</v>
      </c>
    </row>
    <row r="181" spans="1:17" x14ac:dyDescent="0.25">
      <c r="A181" s="6"/>
      <c r="B181" s="6"/>
      <c r="C181" s="6"/>
      <c r="D181" s="6"/>
      <c r="E181" s="6"/>
      <c r="F181" s="6"/>
      <c r="G181" s="6"/>
      <c r="H181" s="6"/>
    </row>
    <row r="182" spans="1:17" x14ac:dyDescent="0.25">
      <c r="A182" s="6"/>
      <c r="B182" s="6"/>
      <c r="C182" s="6"/>
      <c r="D182" s="6"/>
      <c r="E182" s="6"/>
      <c r="F182" s="6"/>
      <c r="G182" s="6"/>
      <c r="H182" s="6"/>
    </row>
    <row r="183" spans="1:17" x14ac:dyDescent="0.25">
      <c r="A183" s="6"/>
      <c r="B183" s="6"/>
      <c r="C183" s="6"/>
      <c r="D183" s="6"/>
      <c r="E183" s="6"/>
      <c r="F183" s="6"/>
      <c r="G183" s="6"/>
      <c r="H183" s="6"/>
    </row>
    <row r="188" spans="1:17" ht="18" thickBot="1" x14ac:dyDescent="0.35">
      <c r="A188" s="18" t="s">
        <v>32</v>
      </c>
      <c r="B188" s="18" t="s">
        <v>29</v>
      </c>
      <c r="C188" s="18"/>
      <c r="D188" s="18" t="s">
        <v>30</v>
      </c>
      <c r="E188" s="18" t="s">
        <v>30</v>
      </c>
      <c r="F188" s="18" t="s">
        <v>31</v>
      </c>
      <c r="G188" s="18" t="s">
        <v>34</v>
      </c>
      <c r="H188" s="18" t="s">
        <v>34</v>
      </c>
      <c r="I188" s="18" t="s">
        <v>37</v>
      </c>
      <c r="K188" s="6"/>
      <c r="L188" s="28" t="s">
        <v>27</v>
      </c>
      <c r="M188" s="6"/>
      <c r="N188" s="6"/>
    </row>
    <row r="189" spans="1:17" ht="18.75" thickTop="1" thickBot="1" x14ac:dyDescent="0.35">
      <c r="A189" s="18"/>
      <c r="B189" s="18" t="s">
        <v>53</v>
      </c>
      <c r="C189" s="18"/>
      <c r="D189" s="18" t="s">
        <v>54</v>
      </c>
      <c r="E189" s="18" t="s">
        <v>55</v>
      </c>
      <c r="F189" s="18" t="s">
        <v>53</v>
      </c>
      <c r="G189" s="18" t="s">
        <v>35</v>
      </c>
      <c r="H189" s="18" t="s">
        <v>36</v>
      </c>
      <c r="I189" s="19"/>
      <c r="K189" s="28" t="s">
        <v>23</v>
      </c>
      <c r="L189" s="28" t="s">
        <v>22</v>
      </c>
      <c r="M189" s="28" t="s">
        <v>25</v>
      </c>
      <c r="N189" s="28" t="s">
        <v>26</v>
      </c>
      <c r="O189" s="28" t="s">
        <v>99</v>
      </c>
      <c r="P189" s="36" t="s">
        <v>37</v>
      </c>
      <c r="Q189" s="36"/>
    </row>
    <row r="190" spans="1:17" ht="15.75" thickTop="1" x14ac:dyDescent="0.25">
      <c r="A190" s="6" t="s">
        <v>15</v>
      </c>
      <c r="B190" s="6">
        <v>212</v>
      </c>
      <c r="C190" s="6"/>
      <c r="D190" s="6">
        <v>204</v>
      </c>
      <c r="E190" s="6">
        <v>180</v>
      </c>
      <c r="F190" s="6">
        <v>16.8</v>
      </c>
      <c r="G190" s="25">
        <f>D190/F190</f>
        <v>12.142857142857142</v>
      </c>
      <c r="H190" s="25">
        <f>E190/F190</f>
        <v>10.714285714285714</v>
      </c>
      <c r="I190" t="s">
        <v>145</v>
      </c>
      <c r="K190" s="33">
        <v>2177.79</v>
      </c>
      <c r="L190">
        <v>3944.65</v>
      </c>
      <c r="M190">
        <v>6.41</v>
      </c>
      <c r="N190" s="34">
        <f>(M190*100)/L190</f>
        <v>0.16249857401797371</v>
      </c>
      <c r="P190" t="s">
        <v>127</v>
      </c>
    </row>
    <row r="191" spans="1:17" x14ac:dyDescent="0.25">
      <c r="A191" s="6" t="s">
        <v>15</v>
      </c>
      <c r="B191" s="6">
        <v>284</v>
      </c>
      <c r="C191" s="6"/>
      <c r="D191" s="6">
        <v>288</v>
      </c>
      <c r="E191" s="6">
        <v>248</v>
      </c>
      <c r="F191" s="6">
        <v>32.799999999999997</v>
      </c>
      <c r="G191" s="6">
        <f t="shared" ref="G191:G193" si="15">D191/F191</f>
        <v>8.7804878048780495</v>
      </c>
      <c r="H191" s="6">
        <f t="shared" ref="H191:H194" si="16">E191/F191</f>
        <v>7.5609756097560981</v>
      </c>
      <c r="I191" t="s">
        <v>146</v>
      </c>
      <c r="K191" s="33">
        <v>3062.6</v>
      </c>
      <c r="L191">
        <v>5438.07</v>
      </c>
      <c r="M191">
        <v>6.74</v>
      </c>
      <c r="N191" s="34">
        <f>(M191*100)/L191</f>
        <v>0.12394103054944126</v>
      </c>
      <c r="P191" t="s">
        <v>129</v>
      </c>
    </row>
    <row r="192" spans="1:17" x14ac:dyDescent="0.25">
      <c r="A192" s="6" t="s">
        <v>15</v>
      </c>
      <c r="B192" s="6">
        <v>420</v>
      </c>
      <c r="C192" s="6"/>
      <c r="D192" s="6">
        <v>400</v>
      </c>
      <c r="E192" s="6">
        <v>356</v>
      </c>
      <c r="F192" s="6">
        <v>24.8</v>
      </c>
      <c r="G192" s="6">
        <f t="shared" si="15"/>
        <v>16.129032258064516</v>
      </c>
      <c r="H192" s="6">
        <f t="shared" si="16"/>
        <v>14.354838709677418</v>
      </c>
      <c r="I192" t="s">
        <v>147</v>
      </c>
      <c r="K192" s="33">
        <v>4537.75</v>
      </c>
      <c r="L192">
        <v>7927.86</v>
      </c>
      <c r="M192">
        <v>6.78</v>
      </c>
      <c r="N192" s="34">
        <f>(M192*100)/L192</f>
        <v>8.5521187306536697E-2</v>
      </c>
      <c r="P192" t="s">
        <v>131</v>
      </c>
      <c r="Q192" s="29"/>
    </row>
    <row r="193" spans="1:16" x14ac:dyDescent="0.25">
      <c r="A193" s="6" t="s">
        <v>15</v>
      </c>
      <c r="B193" s="6">
        <v>580</v>
      </c>
      <c r="C193" s="6"/>
      <c r="D193" s="6">
        <v>536</v>
      </c>
      <c r="E193" s="6">
        <v>488</v>
      </c>
      <c r="F193" s="6">
        <v>24.8</v>
      </c>
      <c r="G193" s="6">
        <f t="shared" si="15"/>
        <v>21.612903225806452</v>
      </c>
      <c r="H193" s="6">
        <f t="shared" si="16"/>
        <v>19.677419354838708</v>
      </c>
      <c r="I193" t="s">
        <v>148</v>
      </c>
      <c r="K193" s="33">
        <v>6234.79</v>
      </c>
      <c r="L193">
        <v>10792.19</v>
      </c>
      <c r="M193">
        <v>6.46</v>
      </c>
      <c r="N193" s="34">
        <f>(M193*100)/L193</f>
        <v>5.9858101089769543E-2</v>
      </c>
      <c r="O193">
        <v>11396</v>
      </c>
      <c r="P193" t="s">
        <v>133</v>
      </c>
    </row>
    <row r="194" spans="1:16" x14ac:dyDescent="0.25">
      <c r="A194" s="6" t="s">
        <v>15</v>
      </c>
      <c r="B194" s="6">
        <v>860</v>
      </c>
      <c r="C194" s="6"/>
      <c r="D194" s="6">
        <v>823</v>
      </c>
      <c r="E194" s="6">
        <v>720</v>
      </c>
      <c r="F194" s="6">
        <v>60</v>
      </c>
      <c r="G194" s="6">
        <f>D194/F194</f>
        <v>13.716666666666667</v>
      </c>
      <c r="H194" s="6">
        <f t="shared" si="16"/>
        <v>12</v>
      </c>
      <c r="I194" t="s">
        <v>149</v>
      </c>
      <c r="K194" s="33"/>
      <c r="N194" s="34" t="e">
        <f>(M194*100)/L194</f>
        <v>#DIV/0!</v>
      </c>
      <c r="P194" t="s">
        <v>143</v>
      </c>
    </row>
    <row r="199" spans="1:16" x14ac:dyDescent="0.25">
      <c r="A199" s="6"/>
      <c r="B199" s="6"/>
      <c r="C199" s="6"/>
      <c r="D199" s="6"/>
      <c r="E199" s="6"/>
      <c r="F199" s="6"/>
      <c r="G199" s="6"/>
      <c r="H199" s="6"/>
    </row>
    <row r="200" spans="1:16" x14ac:dyDescent="0.25">
      <c r="A200" s="6"/>
      <c r="B200" s="6"/>
      <c r="C200" s="6"/>
      <c r="D200" s="6"/>
      <c r="E200" s="6"/>
      <c r="F200" s="6"/>
      <c r="G200" s="6"/>
      <c r="H200" s="6"/>
    </row>
    <row r="201" spans="1:16" x14ac:dyDescent="0.25">
      <c r="A201" s="6"/>
      <c r="B201" s="6"/>
      <c r="C201" s="6"/>
      <c r="D201" s="6"/>
      <c r="E201" s="6"/>
      <c r="F201" s="6"/>
      <c r="G201" s="6"/>
      <c r="H201" s="6"/>
    </row>
    <row r="202" spans="1:16" x14ac:dyDescent="0.25">
      <c r="A202" s="6"/>
      <c r="B202" s="6"/>
      <c r="C202" s="6"/>
      <c r="D202" s="6"/>
      <c r="E202" s="6"/>
      <c r="F202" s="6"/>
      <c r="G202" s="6"/>
      <c r="H202" s="6"/>
    </row>
    <row r="212" spans="1:17" x14ac:dyDescent="0.25">
      <c r="A212" s="6"/>
      <c r="B212" s="6"/>
      <c r="C212" s="6"/>
      <c r="D212" s="6"/>
      <c r="E212" s="6"/>
      <c r="F212" s="6"/>
      <c r="G212" s="6"/>
      <c r="H212" s="6"/>
    </row>
    <row r="213" spans="1:17" ht="18" thickBot="1" x14ac:dyDescent="0.35">
      <c r="A213" s="18" t="s">
        <v>32</v>
      </c>
      <c r="B213" s="18" t="s">
        <v>29</v>
      </c>
      <c r="C213" s="18"/>
      <c r="D213" s="18" t="s">
        <v>30</v>
      </c>
      <c r="E213" s="18" t="s">
        <v>30</v>
      </c>
      <c r="F213" s="18" t="s">
        <v>31</v>
      </c>
      <c r="G213" s="18" t="s">
        <v>34</v>
      </c>
      <c r="H213" s="18" t="s">
        <v>34</v>
      </c>
      <c r="I213" s="18" t="s">
        <v>37</v>
      </c>
      <c r="K213" s="6"/>
      <c r="L213" s="28" t="s">
        <v>27</v>
      </c>
      <c r="M213" s="6"/>
      <c r="N213" s="6"/>
    </row>
    <row r="214" spans="1:17" ht="18.75" thickTop="1" thickBot="1" x14ac:dyDescent="0.35">
      <c r="A214" s="18"/>
      <c r="B214" s="18" t="s">
        <v>53</v>
      </c>
      <c r="C214" s="18"/>
      <c r="D214" s="18" t="s">
        <v>54</v>
      </c>
      <c r="E214" s="18" t="s">
        <v>55</v>
      </c>
      <c r="F214" s="18" t="s">
        <v>53</v>
      </c>
      <c r="G214" s="18" t="s">
        <v>35</v>
      </c>
      <c r="H214" s="18" t="s">
        <v>36</v>
      </c>
      <c r="I214" s="19"/>
      <c r="K214" s="28" t="s">
        <v>23</v>
      </c>
      <c r="L214" s="28" t="s">
        <v>22</v>
      </c>
      <c r="M214" s="28" t="s">
        <v>25</v>
      </c>
      <c r="N214" s="28" t="s">
        <v>26</v>
      </c>
      <c r="O214" s="28" t="s">
        <v>99</v>
      </c>
      <c r="P214" s="36" t="s">
        <v>37</v>
      </c>
      <c r="Q214" s="36"/>
    </row>
    <row r="215" spans="1:17" ht="15.75" thickTop="1" x14ac:dyDescent="0.25">
      <c r="A215" s="6" t="s">
        <v>16</v>
      </c>
      <c r="B215" s="6">
        <v>212</v>
      </c>
      <c r="C215" s="6"/>
      <c r="D215" s="6">
        <v>204</v>
      </c>
      <c r="E215" s="6">
        <v>186</v>
      </c>
      <c r="F215" s="6">
        <v>12</v>
      </c>
      <c r="G215" s="25">
        <f>D215/F215</f>
        <v>17</v>
      </c>
      <c r="H215" s="25">
        <f>E215/F215</f>
        <v>15.5</v>
      </c>
      <c r="I215" t="s">
        <v>155</v>
      </c>
      <c r="K215" s="33">
        <v>2132.16</v>
      </c>
      <c r="L215">
        <v>4036.42</v>
      </c>
      <c r="M215">
        <v>5.84</v>
      </c>
      <c r="N215" s="34">
        <f>(M215*100)/L215</f>
        <v>0.14468266434117361</v>
      </c>
      <c r="P215" t="s">
        <v>127</v>
      </c>
    </row>
    <row r="216" spans="1:17" x14ac:dyDescent="0.25">
      <c r="A216" s="6" t="s">
        <v>16</v>
      </c>
      <c r="B216" s="6">
        <v>284</v>
      </c>
      <c r="C216" s="6"/>
      <c r="D216" s="6">
        <v>288</v>
      </c>
      <c r="E216" s="6">
        <v>248</v>
      </c>
      <c r="F216" s="6">
        <v>33.200000000000003</v>
      </c>
      <c r="G216" s="6">
        <f t="shared" ref="G216:G218" si="17">D216/F216</f>
        <v>8.6746987951807224</v>
      </c>
      <c r="H216" s="6">
        <f t="shared" ref="H216:H219" si="18">E216/F216</f>
        <v>7.4698795180722888</v>
      </c>
      <c r="I216" t="s">
        <v>156</v>
      </c>
      <c r="K216" s="33">
        <v>3159.52</v>
      </c>
      <c r="L216">
        <v>5601.64</v>
      </c>
      <c r="M216">
        <v>6.04</v>
      </c>
      <c r="N216" s="34">
        <f>(M216*100)/L216</f>
        <v>0.1078255653701416</v>
      </c>
      <c r="P216" t="s">
        <v>129</v>
      </c>
    </row>
    <row r="217" spans="1:17" x14ac:dyDescent="0.25">
      <c r="A217" s="6" t="s">
        <v>16</v>
      </c>
      <c r="B217" s="6">
        <v>420</v>
      </c>
      <c r="C217" s="6"/>
      <c r="D217" s="6">
        <v>416</v>
      </c>
      <c r="E217" s="6">
        <v>372</v>
      </c>
      <c r="F217" s="6">
        <v>24.8</v>
      </c>
      <c r="G217" s="6">
        <f t="shared" si="17"/>
        <v>16.774193548387096</v>
      </c>
      <c r="H217" s="6">
        <f t="shared" si="18"/>
        <v>15</v>
      </c>
      <c r="I217" t="s">
        <v>157</v>
      </c>
      <c r="K217" s="33">
        <v>4702.96</v>
      </c>
      <c r="L217">
        <v>8206.7099999999991</v>
      </c>
      <c r="M217">
        <v>5.91</v>
      </c>
      <c r="N217" s="34">
        <f>(M217*100)/L217</f>
        <v>7.2014242004408591E-2</v>
      </c>
      <c r="P217" t="s">
        <v>131</v>
      </c>
      <c r="Q217" s="29"/>
    </row>
    <row r="218" spans="1:17" x14ac:dyDescent="0.25">
      <c r="A218" s="6" t="s">
        <v>16</v>
      </c>
      <c r="B218" s="6">
        <v>580</v>
      </c>
      <c r="C218" s="6"/>
      <c r="D218" s="6">
        <v>552</v>
      </c>
      <c r="E218" s="6">
        <v>500</v>
      </c>
      <c r="F218" s="6">
        <v>24.8</v>
      </c>
      <c r="G218" s="6">
        <f t="shared" si="17"/>
        <v>22.258064516129032</v>
      </c>
      <c r="H218" s="6">
        <f t="shared" si="18"/>
        <v>20.161290322580644</v>
      </c>
      <c r="I218" t="s">
        <v>158</v>
      </c>
      <c r="K218" s="33">
        <v>6479.22</v>
      </c>
      <c r="L218">
        <v>11204.74</v>
      </c>
      <c r="M218">
        <v>5.81</v>
      </c>
      <c r="N218" s="34">
        <f>(M218*100)/L218</f>
        <v>5.1853055046346457E-2</v>
      </c>
      <c r="P218" t="s">
        <v>133</v>
      </c>
    </row>
    <row r="219" spans="1:17" x14ac:dyDescent="0.25">
      <c r="A219" s="6" t="s">
        <v>16</v>
      </c>
      <c r="B219" s="6">
        <v>860</v>
      </c>
      <c r="C219" s="6"/>
      <c r="D219" s="6">
        <v>860</v>
      </c>
      <c r="E219" s="6">
        <v>750</v>
      </c>
      <c r="F219" s="6">
        <v>60</v>
      </c>
      <c r="G219" s="6">
        <f>D219/F219</f>
        <v>14.333333333333334</v>
      </c>
      <c r="H219" s="6">
        <f t="shared" si="18"/>
        <v>12.5</v>
      </c>
      <c r="I219" t="s">
        <v>159</v>
      </c>
      <c r="K219" s="33"/>
      <c r="N219" s="34" t="e">
        <f>(M219*100)/L219</f>
        <v>#DIV/0!</v>
      </c>
      <c r="P219" t="s">
        <v>143</v>
      </c>
    </row>
    <row r="220" spans="1:17" x14ac:dyDescent="0.25">
      <c r="A220" s="6"/>
      <c r="B220" s="6"/>
      <c r="C220" s="6"/>
      <c r="D220" s="6"/>
      <c r="E220" s="6"/>
      <c r="F220" s="6"/>
      <c r="G220" s="6"/>
      <c r="H220" s="6"/>
      <c r="K220" s="33"/>
      <c r="N220" s="34"/>
    </row>
    <row r="221" spans="1:17" x14ac:dyDescent="0.25">
      <c r="A221" s="6"/>
      <c r="B221" s="6"/>
      <c r="C221" s="6"/>
      <c r="D221" s="6"/>
      <c r="E221" s="6"/>
      <c r="F221" s="6"/>
      <c r="G221" s="6"/>
      <c r="H221" s="6"/>
      <c r="K221" s="33"/>
      <c r="N221" s="34"/>
    </row>
    <row r="222" spans="1:17" x14ac:dyDescent="0.25">
      <c r="A222" s="6"/>
      <c r="B222" s="6"/>
      <c r="C222" s="6"/>
      <c r="D222" s="6"/>
      <c r="E222" s="6"/>
      <c r="F222" s="6"/>
      <c r="G222" s="6"/>
      <c r="H222" s="6"/>
      <c r="K222" s="33"/>
      <c r="N222" s="34"/>
    </row>
    <row r="223" spans="1:17" x14ac:dyDescent="0.25">
      <c r="A223" s="6"/>
      <c r="B223" s="6"/>
      <c r="C223" s="6"/>
      <c r="D223" s="6"/>
      <c r="E223" s="6"/>
      <c r="F223" s="6"/>
      <c r="G223" s="6"/>
      <c r="H223" s="6"/>
      <c r="K223" s="33"/>
      <c r="N223" s="34"/>
    </row>
    <row r="224" spans="1:17" x14ac:dyDescent="0.25">
      <c r="A224" s="6"/>
      <c r="B224" s="6"/>
      <c r="C224" s="6"/>
      <c r="D224" s="6"/>
      <c r="E224" s="6"/>
      <c r="F224" s="6"/>
      <c r="G224" s="6"/>
      <c r="H224" s="6"/>
      <c r="K224" s="33"/>
      <c r="N224" s="34"/>
    </row>
    <row r="225" spans="1:17" x14ac:dyDescent="0.25">
      <c r="A225" s="6"/>
      <c r="B225" s="6"/>
      <c r="C225" s="6"/>
      <c r="D225" s="6"/>
      <c r="E225" s="6"/>
      <c r="F225" s="6"/>
      <c r="G225" s="6"/>
      <c r="H225" s="6"/>
      <c r="K225" s="33"/>
      <c r="N225" s="34"/>
    </row>
    <row r="226" spans="1:17" x14ac:dyDescent="0.25">
      <c r="A226" s="6"/>
      <c r="B226" s="6"/>
      <c r="C226" s="6"/>
      <c r="D226" s="6"/>
      <c r="E226" s="6"/>
      <c r="F226" s="6"/>
      <c r="G226" s="6"/>
      <c r="H226" s="6"/>
      <c r="K226" s="33"/>
      <c r="N226" s="34"/>
    </row>
    <row r="227" spans="1:17" x14ac:dyDescent="0.25">
      <c r="A227" s="6"/>
      <c r="B227" s="6"/>
      <c r="C227" s="6"/>
      <c r="D227" s="6"/>
      <c r="E227" s="6"/>
      <c r="F227" s="6"/>
      <c r="G227" s="6"/>
      <c r="H227" s="6"/>
      <c r="K227" s="33"/>
      <c r="N227" s="34"/>
    </row>
    <row r="228" spans="1:17" x14ac:dyDescent="0.25">
      <c r="A228" s="6"/>
      <c r="B228" s="6"/>
      <c r="C228" s="6"/>
      <c r="D228" s="6"/>
      <c r="E228" s="6"/>
      <c r="F228" s="6"/>
      <c r="G228" s="6"/>
      <c r="H228" s="6"/>
      <c r="K228" s="33"/>
      <c r="N228" s="34"/>
    </row>
    <row r="229" spans="1:17" x14ac:dyDescent="0.25">
      <c r="A229" s="6"/>
      <c r="B229" s="6"/>
      <c r="C229" s="6"/>
      <c r="D229" s="6"/>
      <c r="E229" s="6"/>
      <c r="F229" s="6"/>
      <c r="G229" s="6"/>
      <c r="H229" s="6"/>
      <c r="K229" s="33"/>
      <c r="N229" s="34"/>
    </row>
    <row r="230" spans="1:17" x14ac:dyDescent="0.25">
      <c r="A230" s="6"/>
      <c r="B230" s="6"/>
      <c r="C230" s="6"/>
      <c r="D230" s="6"/>
      <c r="E230" s="6"/>
      <c r="F230" s="6"/>
      <c r="G230" s="6"/>
      <c r="H230" s="6"/>
      <c r="K230" s="33"/>
      <c r="N230" s="34"/>
    </row>
    <row r="231" spans="1:17" x14ac:dyDescent="0.25">
      <c r="A231" s="6"/>
      <c r="B231" s="6"/>
      <c r="C231" s="6"/>
      <c r="D231" s="6"/>
      <c r="E231" s="6"/>
      <c r="F231" s="6"/>
      <c r="G231" s="6"/>
      <c r="H231" s="6"/>
      <c r="K231" s="33"/>
      <c r="N231" s="34"/>
    </row>
    <row r="232" spans="1:17" x14ac:dyDescent="0.25">
      <c r="A232" s="6"/>
      <c r="B232" s="6"/>
      <c r="C232" s="6"/>
      <c r="D232" s="6"/>
      <c r="E232" s="6"/>
      <c r="F232" s="6"/>
      <c r="G232" s="6"/>
      <c r="H232" s="6"/>
      <c r="K232" s="33"/>
      <c r="N232" s="34"/>
    </row>
    <row r="233" spans="1:17" x14ac:dyDescent="0.25">
      <c r="A233" s="6"/>
      <c r="B233" s="6"/>
      <c r="C233" s="6"/>
      <c r="D233" s="6"/>
      <c r="E233" s="6"/>
      <c r="F233" s="6"/>
      <c r="G233" s="6"/>
      <c r="H233" s="6"/>
      <c r="K233" s="33"/>
      <c r="N233" s="34"/>
    </row>
    <row r="234" spans="1:17" x14ac:dyDescent="0.25">
      <c r="A234" s="6"/>
      <c r="B234" s="6"/>
      <c r="C234" s="6"/>
      <c r="D234" s="6"/>
      <c r="E234" s="6"/>
      <c r="F234" s="6"/>
      <c r="G234" s="6"/>
      <c r="H234" s="6"/>
      <c r="K234" s="33"/>
      <c r="N234" s="34"/>
    </row>
    <row r="235" spans="1:17" x14ac:dyDescent="0.25">
      <c r="A235" s="6"/>
      <c r="B235" s="6"/>
      <c r="C235" s="6"/>
      <c r="D235" s="6"/>
      <c r="E235" s="6"/>
      <c r="F235" s="6"/>
      <c r="G235" s="6"/>
      <c r="H235" s="6"/>
      <c r="K235" s="33"/>
      <c r="N235" s="34"/>
    </row>
    <row r="238" spans="1:17" ht="18" thickBot="1" x14ac:dyDescent="0.35">
      <c r="A238" s="18" t="s">
        <v>32</v>
      </c>
      <c r="B238" s="18" t="s">
        <v>29</v>
      </c>
      <c r="C238" s="18"/>
      <c r="D238" s="18" t="s">
        <v>30</v>
      </c>
      <c r="E238" s="18" t="s">
        <v>30</v>
      </c>
      <c r="F238" s="18" t="s">
        <v>31</v>
      </c>
      <c r="G238" s="18" t="s">
        <v>34</v>
      </c>
      <c r="H238" s="18" t="s">
        <v>34</v>
      </c>
      <c r="I238" s="18" t="s">
        <v>37</v>
      </c>
      <c r="K238" s="6"/>
      <c r="L238" s="28" t="s">
        <v>27</v>
      </c>
      <c r="M238" s="6"/>
      <c r="N238" s="6"/>
    </row>
    <row r="239" spans="1:17" ht="18.75" thickTop="1" thickBot="1" x14ac:dyDescent="0.35">
      <c r="A239" s="18"/>
      <c r="B239" s="18" t="s">
        <v>53</v>
      </c>
      <c r="C239" s="18"/>
      <c r="D239" s="18" t="s">
        <v>54</v>
      </c>
      <c r="E239" s="18" t="s">
        <v>55</v>
      </c>
      <c r="F239" s="18" t="s">
        <v>53</v>
      </c>
      <c r="G239" s="18" t="s">
        <v>35</v>
      </c>
      <c r="H239" s="18" t="s">
        <v>36</v>
      </c>
      <c r="I239" s="19"/>
      <c r="K239" s="28" t="s">
        <v>23</v>
      </c>
      <c r="L239" s="28" t="s">
        <v>22</v>
      </c>
      <c r="M239" s="28" t="s">
        <v>25</v>
      </c>
      <c r="N239" s="28" t="s">
        <v>26</v>
      </c>
      <c r="O239" s="28" t="s">
        <v>99</v>
      </c>
      <c r="P239" s="36" t="s">
        <v>37</v>
      </c>
      <c r="Q239" s="36"/>
    </row>
    <row r="240" spans="1:17" ht="15.75" thickTop="1" x14ac:dyDescent="0.25">
      <c r="A240" s="6" t="s">
        <v>17</v>
      </c>
      <c r="B240" s="6">
        <v>212</v>
      </c>
      <c r="C240" s="6"/>
      <c r="D240" s="6">
        <v>200</v>
      </c>
      <c r="E240" s="6">
        <v>178</v>
      </c>
      <c r="F240" s="6">
        <v>17.2</v>
      </c>
      <c r="G240" s="25">
        <f>D240/F240</f>
        <v>11.627906976744187</v>
      </c>
      <c r="H240" s="25">
        <f>E240/F240</f>
        <v>10.348837209302326</v>
      </c>
      <c r="I240" t="s">
        <v>160</v>
      </c>
      <c r="K240" s="33">
        <v>2174.0700000000002</v>
      </c>
      <c r="L240">
        <v>3938.38</v>
      </c>
      <c r="M240">
        <v>5.98</v>
      </c>
      <c r="N240" s="34">
        <f>(M240*100)/L240</f>
        <v>0.15183908104347471</v>
      </c>
      <c r="O240">
        <v>5573</v>
      </c>
      <c r="P240" t="s">
        <v>127</v>
      </c>
    </row>
    <row r="241" spans="1:17" x14ac:dyDescent="0.25">
      <c r="A241" s="6" t="s">
        <v>17</v>
      </c>
      <c r="B241" s="6">
        <v>284</v>
      </c>
      <c r="C241" s="6"/>
      <c r="D241" s="6">
        <v>272</v>
      </c>
      <c r="E241" s="6">
        <v>248</v>
      </c>
      <c r="F241" s="6">
        <v>33.200000000000003</v>
      </c>
      <c r="G241" s="6">
        <f t="shared" ref="G241:G243" si="19">D241/F241</f>
        <v>8.1927710843373482</v>
      </c>
      <c r="H241" s="6">
        <f t="shared" ref="H241:H244" si="20">E241/F241</f>
        <v>7.4698795180722888</v>
      </c>
      <c r="I241" t="s">
        <v>161</v>
      </c>
      <c r="K241" s="33">
        <v>3076.6</v>
      </c>
      <c r="L241">
        <v>5461.8</v>
      </c>
      <c r="M241">
        <v>6.23</v>
      </c>
      <c r="N241" s="34">
        <f>(M241*100)/L241</f>
        <v>0.11406496026950821</v>
      </c>
      <c r="O241">
        <v>5091</v>
      </c>
      <c r="P241" t="s">
        <v>129</v>
      </c>
    </row>
    <row r="242" spans="1:17" x14ac:dyDescent="0.25">
      <c r="A242" s="6" t="s">
        <v>17</v>
      </c>
      <c r="B242" s="6">
        <v>420</v>
      </c>
      <c r="C242" s="6"/>
      <c r="D242" s="6">
        <v>400</v>
      </c>
      <c r="E242" s="6">
        <v>364</v>
      </c>
      <c r="F242" s="6">
        <v>25.2</v>
      </c>
      <c r="G242" s="6">
        <f t="shared" si="19"/>
        <v>15.873015873015873</v>
      </c>
      <c r="H242" s="6">
        <f t="shared" si="20"/>
        <v>14.444444444444445</v>
      </c>
      <c r="I242" t="s">
        <v>162</v>
      </c>
      <c r="K242" s="33">
        <v>4505.7700000000004</v>
      </c>
      <c r="L242">
        <v>7873.9</v>
      </c>
      <c r="M242">
        <v>6.26</v>
      </c>
      <c r="N242" s="34">
        <f>(M242*100)/L242</f>
        <v>7.9503168696579848E-2</v>
      </c>
      <c r="O242">
        <v>5539</v>
      </c>
      <c r="P242" t="s">
        <v>131</v>
      </c>
      <c r="Q242" s="29"/>
    </row>
    <row r="243" spans="1:17" x14ac:dyDescent="0.25">
      <c r="A243" s="6" t="s">
        <v>17</v>
      </c>
      <c r="B243" s="6">
        <v>580</v>
      </c>
      <c r="C243" s="6"/>
      <c r="D243" s="6">
        <v>580</v>
      </c>
      <c r="E243" s="6">
        <v>470</v>
      </c>
      <c r="F243" s="6">
        <v>61</v>
      </c>
      <c r="G243" s="6">
        <f t="shared" si="19"/>
        <v>9.5081967213114762</v>
      </c>
      <c r="H243" s="6">
        <f t="shared" si="20"/>
        <v>7.7049180327868854</v>
      </c>
      <c r="I243" t="s">
        <v>163</v>
      </c>
      <c r="K243" s="33">
        <v>5865.54</v>
      </c>
      <c r="L243">
        <v>10168.950000000001</v>
      </c>
      <c r="M243">
        <v>6.39</v>
      </c>
      <c r="N243" s="34">
        <f>(M243*100)/L243</f>
        <v>6.2838346141932053E-2</v>
      </c>
      <c r="O243">
        <v>11396</v>
      </c>
      <c r="P243" t="s">
        <v>133</v>
      </c>
    </row>
    <row r="244" spans="1:17" x14ac:dyDescent="0.25">
      <c r="A244" s="6" t="s">
        <v>17</v>
      </c>
      <c r="B244" s="6">
        <v>860</v>
      </c>
      <c r="C244" s="6"/>
      <c r="D244" s="6"/>
      <c r="E244" s="6"/>
      <c r="F244" s="6"/>
      <c r="G244" s="6" t="e">
        <f>D244/F244</f>
        <v>#DIV/0!</v>
      </c>
      <c r="H244" s="6" t="e">
        <f t="shared" si="20"/>
        <v>#DIV/0!</v>
      </c>
      <c r="K244" s="33"/>
      <c r="N244" s="34" t="e">
        <f>(M244*100)/L244</f>
        <v>#DIV/0!</v>
      </c>
      <c r="P244" t="s">
        <v>143</v>
      </c>
    </row>
    <row r="245" spans="1:17" x14ac:dyDescent="0.25">
      <c r="A245" s="6"/>
      <c r="B245" s="6"/>
      <c r="C245" s="6"/>
      <c r="D245" s="6"/>
      <c r="E245" s="6"/>
      <c r="F245" s="6"/>
      <c r="G245" s="6"/>
      <c r="H245" s="6"/>
    </row>
    <row r="246" spans="1:17" x14ac:dyDescent="0.25">
      <c r="A246" s="6"/>
      <c r="B246" s="6"/>
      <c r="C246" s="6"/>
      <c r="D246" s="6"/>
      <c r="E246" s="6"/>
      <c r="F246" s="6"/>
      <c r="G246" s="6"/>
      <c r="H246" s="6"/>
    </row>
    <row r="247" spans="1:17" x14ac:dyDescent="0.25">
      <c r="A247" s="6"/>
      <c r="B247" s="6"/>
      <c r="C247" s="6"/>
      <c r="D247" s="6"/>
      <c r="E247" s="6"/>
      <c r="F247" s="6"/>
      <c r="G247" s="6"/>
      <c r="H247" s="6"/>
    </row>
    <row r="248" spans="1:17" x14ac:dyDescent="0.25">
      <c r="A248" s="6"/>
      <c r="B248" s="6"/>
      <c r="C248" s="6"/>
      <c r="D248" s="6"/>
      <c r="E248" s="6"/>
      <c r="F248" s="6"/>
      <c r="G248" s="6"/>
      <c r="H248" s="6"/>
    </row>
    <row r="249" spans="1:17" x14ac:dyDescent="0.25">
      <c r="A249" s="6"/>
      <c r="B249" s="6"/>
      <c r="C249" s="6"/>
      <c r="D249" s="6"/>
      <c r="E249" s="6"/>
      <c r="F249" s="6"/>
      <c r="G249" s="6"/>
      <c r="H249" s="6"/>
    </row>
    <row r="250" spans="1:17" x14ac:dyDescent="0.25">
      <c r="A250" s="6"/>
      <c r="B250" s="6"/>
      <c r="C250" s="6"/>
      <c r="D250" s="6"/>
      <c r="E250" s="6"/>
      <c r="F250" s="6"/>
      <c r="G250" s="6"/>
      <c r="H250" s="6"/>
    </row>
    <row r="251" spans="1:17" x14ac:dyDescent="0.25">
      <c r="A251" s="6"/>
      <c r="B251" s="6"/>
      <c r="C251" s="6"/>
      <c r="D251" s="6"/>
      <c r="E251" s="6"/>
      <c r="F251" s="6"/>
      <c r="G251" s="6"/>
      <c r="H251" s="6"/>
    </row>
    <row r="252" spans="1:17" x14ac:dyDescent="0.25">
      <c r="A252" s="6"/>
      <c r="B252" s="6"/>
      <c r="C252" s="6"/>
      <c r="D252" s="6"/>
      <c r="E252" s="6"/>
      <c r="F252" s="6"/>
      <c r="G252" s="6"/>
      <c r="H252" s="6"/>
    </row>
    <row r="253" spans="1:17" x14ac:dyDescent="0.25">
      <c r="A253" s="6"/>
      <c r="B253" s="6"/>
      <c r="C253" s="6"/>
      <c r="D253" s="6"/>
      <c r="E253" s="6"/>
      <c r="F253" s="6"/>
      <c r="G253" s="6"/>
      <c r="H253" s="6"/>
    </row>
    <row r="260" spans="1:17" ht="18" thickBot="1" x14ac:dyDescent="0.35">
      <c r="A260" s="18" t="s">
        <v>32</v>
      </c>
      <c r="B260" s="18" t="s">
        <v>29</v>
      </c>
      <c r="C260" s="18"/>
      <c r="D260" s="18" t="s">
        <v>30</v>
      </c>
      <c r="E260" s="18" t="s">
        <v>30</v>
      </c>
      <c r="F260" s="18" t="s">
        <v>31</v>
      </c>
      <c r="G260" s="18" t="s">
        <v>34</v>
      </c>
      <c r="H260" s="18" t="s">
        <v>34</v>
      </c>
      <c r="I260" s="18" t="s">
        <v>37</v>
      </c>
      <c r="K260" s="6"/>
      <c r="L260" s="28" t="s">
        <v>27</v>
      </c>
      <c r="M260" s="6"/>
      <c r="N260" s="6"/>
    </row>
    <row r="261" spans="1:17" ht="18.75" thickTop="1" thickBot="1" x14ac:dyDescent="0.35">
      <c r="A261" s="18"/>
      <c r="B261" s="18" t="s">
        <v>53</v>
      </c>
      <c r="C261" s="18"/>
      <c r="D261" s="18" t="s">
        <v>54</v>
      </c>
      <c r="E261" s="18" t="s">
        <v>55</v>
      </c>
      <c r="F261" s="18" t="s">
        <v>53</v>
      </c>
      <c r="G261" s="18" t="s">
        <v>35</v>
      </c>
      <c r="H261" s="18" t="s">
        <v>36</v>
      </c>
      <c r="I261" s="19"/>
      <c r="K261" s="28" t="s">
        <v>23</v>
      </c>
      <c r="L261" s="28" t="s">
        <v>22</v>
      </c>
      <c r="M261" s="28" t="s">
        <v>25</v>
      </c>
      <c r="N261" s="28" t="s">
        <v>26</v>
      </c>
      <c r="O261" s="28" t="s">
        <v>99</v>
      </c>
      <c r="P261" s="36" t="s">
        <v>37</v>
      </c>
      <c r="Q261" s="36"/>
    </row>
    <row r="262" spans="1:17" ht="15.75" thickTop="1" x14ac:dyDescent="0.25">
      <c r="A262" s="6" t="s">
        <v>18</v>
      </c>
      <c r="B262" s="6">
        <v>212</v>
      </c>
      <c r="C262" s="6"/>
      <c r="D262" s="6">
        <v>204</v>
      </c>
      <c r="E262" s="6">
        <v>178</v>
      </c>
      <c r="F262" s="6">
        <v>16.399999999999999</v>
      </c>
      <c r="G262" s="25">
        <f>D262/F262</f>
        <v>12.439024390243903</v>
      </c>
      <c r="H262" s="25">
        <f>E262/F262</f>
        <v>10.853658536585368</v>
      </c>
      <c r="I262" t="s">
        <v>150</v>
      </c>
      <c r="K262" s="33">
        <v>2140.9699999999998</v>
      </c>
      <c r="L262">
        <v>3882.52</v>
      </c>
      <c r="M262">
        <v>6.31</v>
      </c>
      <c r="N262" s="34">
        <f>(M262*100)/L262</f>
        <v>0.16252330960304132</v>
      </c>
      <c r="O262">
        <v>15240</v>
      </c>
      <c r="P262" t="s">
        <v>127</v>
      </c>
    </row>
    <row r="263" spans="1:17" x14ac:dyDescent="0.25">
      <c r="A263" s="6" t="s">
        <v>18</v>
      </c>
      <c r="B263" s="6">
        <v>284</v>
      </c>
      <c r="C263" s="6"/>
      <c r="D263" s="6">
        <v>288</v>
      </c>
      <c r="E263" s="6">
        <v>244</v>
      </c>
      <c r="F263" s="6">
        <v>24.8</v>
      </c>
      <c r="G263" s="6">
        <f t="shared" ref="G263:G265" si="21">D263/F263</f>
        <v>11.612903225806452</v>
      </c>
      <c r="H263" s="6">
        <f t="shared" ref="H263:H266" si="22">E263/F263</f>
        <v>9.8387096774193541</v>
      </c>
      <c r="I263" t="s">
        <v>151</v>
      </c>
      <c r="K263" s="33">
        <v>3065.78</v>
      </c>
      <c r="L263">
        <v>5443.43</v>
      </c>
      <c r="M263">
        <v>5.97</v>
      </c>
      <c r="N263" s="34">
        <f>(M263*100)/L263</f>
        <v>0.10967349630655671</v>
      </c>
      <c r="O263">
        <v>21145</v>
      </c>
      <c r="P263" t="s">
        <v>129</v>
      </c>
    </row>
    <row r="264" spans="1:17" x14ac:dyDescent="0.25">
      <c r="A264" s="6" t="s">
        <v>18</v>
      </c>
      <c r="B264" s="6">
        <v>420</v>
      </c>
      <c r="C264" s="6"/>
      <c r="D264" s="6">
        <v>408</v>
      </c>
      <c r="E264" s="6">
        <v>364</v>
      </c>
      <c r="F264" s="6">
        <v>24</v>
      </c>
      <c r="G264" s="6">
        <f t="shared" si="21"/>
        <v>17</v>
      </c>
      <c r="H264" s="6">
        <f t="shared" si="22"/>
        <v>15.166666666666666</v>
      </c>
      <c r="I264" t="s">
        <v>152</v>
      </c>
      <c r="K264" s="33">
        <v>4547.13</v>
      </c>
      <c r="L264">
        <v>7943.71</v>
      </c>
      <c r="M264">
        <v>5.8</v>
      </c>
      <c r="N264" s="34">
        <f>(M264*100)/L264</f>
        <v>7.3013742948823665E-2</v>
      </c>
      <c r="P264" t="s">
        <v>131</v>
      </c>
      <c r="Q264" s="29"/>
    </row>
    <row r="265" spans="1:17" x14ac:dyDescent="0.25">
      <c r="A265" s="6" t="s">
        <v>18</v>
      </c>
      <c r="B265" s="6">
        <v>580</v>
      </c>
      <c r="C265" s="6"/>
      <c r="D265" s="6">
        <v>560</v>
      </c>
      <c r="E265" s="6">
        <v>504</v>
      </c>
      <c r="F265" s="6">
        <v>24.4</v>
      </c>
      <c r="G265" s="6">
        <f t="shared" si="21"/>
        <v>22.95081967213115</v>
      </c>
      <c r="H265" s="6">
        <f t="shared" si="22"/>
        <v>20.655737704918035</v>
      </c>
      <c r="I265" t="s">
        <v>153</v>
      </c>
      <c r="K265" s="33">
        <v>6401.8</v>
      </c>
      <c r="L265">
        <v>11074.06</v>
      </c>
      <c r="M265">
        <v>5.82</v>
      </c>
      <c r="N265" s="34">
        <f>(M265*100)/L265</f>
        <v>5.2555250739114656E-2</v>
      </c>
      <c r="O265">
        <v>11478</v>
      </c>
      <c r="P265" t="s">
        <v>133</v>
      </c>
    </row>
    <row r="266" spans="1:17" x14ac:dyDescent="0.25">
      <c r="A266" s="6" t="s">
        <v>18</v>
      </c>
      <c r="B266" s="6">
        <v>860</v>
      </c>
      <c r="C266" s="6"/>
      <c r="D266" s="6">
        <v>860</v>
      </c>
      <c r="E266" s="6">
        <v>760</v>
      </c>
      <c r="F266" s="6">
        <v>64</v>
      </c>
      <c r="G266" s="6">
        <f>D266/F266</f>
        <v>13.4375</v>
      </c>
      <c r="H266" s="6">
        <f t="shared" si="22"/>
        <v>11.875</v>
      </c>
      <c r="I266" t="s">
        <v>154</v>
      </c>
      <c r="K266" s="33"/>
      <c r="N266" s="34" t="e">
        <f>(M266*100)/L266</f>
        <v>#DIV/0!</v>
      </c>
      <c r="P266" t="s">
        <v>143</v>
      </c>
    </row>
  </sheetData>
  <mergeCells count="18">
    <mergeCell ref="P261:Q261"/>
    <mergeCell ref="P239:Q239"/>
    <mergeCell ref="P116:Q116"/>
    <mergeCell ref="P141:Q141"/>
    <mergeCell ref="P166:Q166"/>
    <mergeCell ref="P189:Q189"/>
    <mergeCell ref="P214:Q214"/>
    <mergeCell ref="B9:C9"/>
    <mergeCell ref="B12:C12"/>
    <mergeCell ref="B14:C14"/>
    <mergeCell ref="B13:C13"/>
    <mergeCell ref="B17:C17"/>
    <mergeCell ref="P85:Q85"/>
    <mergeCell ref="B18:C18"/>
    <mergeCell ref="B19:C19"/>
    <mergeCell ref="B20:C20"/>
    <mergeCell ref="B15:C15"/>
    <mergeCell ref="B16:C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18"/>
  <sheetViews>
    <sheetView workbookViewId="0">
      <selection activeCell="E10" sqref="E10"/>
    </sheetView>
  </sheetViews>
  <sheetFormatPr defaultRowHeight="15" x14ac:dyDescent="0.25"/>
  <cols>
    <col min="4" max="4" width="12" bestFit="1" customWidth="1"/>
    <col min="5" max="5" width="11" bestFit="1" customWidth="1"/>
    <col min="8" max="8" width="10.85546875" customWidth="1"/>
    <col min="15" max="15" width="11.42578125" customWidth="1"/>
    <col min="16" max="16" width="12" bestFit="1" customWidth="1"/>
  </cols>
  <sheetData>
    <row r="1" spans="3:20" x14ac:dyDescent="0.25">
      <c r="H1" s="26" t="s">
        <v>113</v>
      </c>
      <c r="I1" t="s">
        <v>110</v>
      </c>
      <c r="J1">
        <v>913.11</v>
      </c>
    </row>
    <row r="2" spans="3:20" x14ac:dyDescent="0.25">
      <c r="I2" t="s">
        <v>111</v>
      </c>
      <c r="J2">
        <v>907.38</v>
      </c>
    </row>
    <row r="3" spans="3:20" x14ac:dyDescent="0.25">
      <c r="C3" t="s">
        <v>56</v>
      </c>
      <c r="E3" t="s">
        <v>57</v>
      </c>
      <c r="J3">
        <f>J1-J2</f>
        <v>5.7300000000000182</v>
      </c>
      <c r="K3" t="s">
        <v>60</v>
      </c>
      <c r="O3" s="20"/>
    </row>
    <row r="4" spans="3:20" x14ac:dyDescent="0.25">
      <c r="C4" t="s">
        <v>58</v>
      </c>
      <c r="E4" t="s">
        <v>59</v>
      </c>
      <c r="I4" s="26" t="s">
        <v>112</v>
      </c>
      <c r="J4">
        <f>J3*132</f>
        <v>756.3600000000024</v>
      </c>
      <c r="K4" t="s">
        <v>61</v>
      </c>
      <c r="N4" s="30" t="s">
        <v>114</v>
      </c>
    </row>
    <row r="5" spans="3:20" x14ac:dyDescent="0.25">
      <c r="C5" t="s">
        <v>62</v>
      </c>
      <c r="F5">
        <v>913.11</v>
      </c>
      <c r="G5" t="s">
        <v>60</v>
      </c>
      <c r="N5" t="s">
        <v>62</v>
      </c>
      <c r="Q5">
        <v>913.11</v>
      </c>
      <c r="R5" t="s">
        <v>60</v>
      </c>
    </row>
    <row r="6" spans="3:20" x14ac:dyDescent="0.25">
      <c r="C6" t="s">
        <v>63</v>
      </c>
      <c r="G6">
        <v>756.36</v>
      </c>
      <c r="H6" t="s">
        <v>61</v>
      </c>
      <c r="O6" t="s">
        <v>82</v>
      </c>
      <c r="P6">
        <v>1</v>
      </c>
      <c r="Q6" t="s">
        <v>71</v>
      </c>
    </row>
    <row r="7" spans="3:20" x14ac:dyDescent="0.25">
      <c r="C7" t="s">
        <v>86</v>
      </c>
      <c r="G7">
        <f>G6/8</f>
        <v>94.545000000000002</v>
      </c>
      <c r="O7" s="20" t="s">
        <v>80</v>
      </c>
      <c r="P7">
        <v>50</v>
      </c>
    </row>
    <row r="8" spans="3:20" x14ac:dyDescent="0.25">
      <c r="C8" t="s">
        <v>64</v>
      </c>
      <c r="G8" s="6">
        <v>26</v>
      </c>
      <c r="H8" t="s">
        <v>78</v>
      </c>
      <c r="O8" s="20" t="s">
        <v>75</v>
      </c>
      <c r="P8">
        <v>0.86309999999999998</v>
      </c>
    </row>
    <row r="9" spans="3:20" x14ac:dyDescent="0.25">
      <c r="C9" t="s">
        <v>65</v>
      </c>
      <c r="E9">
        <f>G7*1000000/G8</f>
        <v>3636346.153846154</v>
      </c>
      <c r="O9" s="20" t="s">
        <v>76</v>
      </c>
      <c r="P9">
        <v>1.98</v>
      </c>
    </row>
    <row r="10" spans="3:20" x14ac:dyDescent="0.25">
      <c r="C10" t="s">
        <v>66</v>
      </c>
      <c r="D10">
        <f>E9*1.6E-19</f>
        <v>5.8181538461538462E-13</v>
      </c>
      <c r="E10" t="s">
        <v>67</v>
      </c>
      <c r="O10" s="20" t="s">
        <v>74</v>
      </c>
      <c r="P10">
        <f>2073*(P7^2/P8^2)*(8.6008+LN(P8^2*P9^2)-P8^2)</f>
        <v>62108627.119487807</v>
      </c>
      <c r="Q10" t="s">
        <v>78</v>
      </c>
    </row>
    <row r="11" spans="3:20" x14ac:dyDescent="0.25">
      <c r="C11" t="s">
        <v>68</v>
      </c>
      <c r="D11">
        <v>1</v>
      </c>
      <c r="E11" t="s">
        <v>71</v>
      </c>
      <c r="F11">
        <f>1*0.000000000001</f>
        <v>9.9999999999999998E-13</v>
      </c>
      <c r="G11" t="s">
        <v>70</v>
      </c>
      <c r="O11" s="20" t="s">
        <v>77</v>
      </c>
      <c r="P11">
        <f>76.77*(P7^2/P8^2)*(8.6008+LN(P8^2*P9^2)-P8^2)</f>
        <v>2300086.4949170663</v>
      </c>
    </row>
    <row r="12" spans="3:20" x14ac:dyDescent="0.25">
      <c r="C12" t="s">
        <v>69</v>
      </c>
      <c r="D12">
        <f>D10/F11</f>
        <v>0.58181538461538462</v>
      </c>
      <c r="E12" t="s">
        <v>73</v>
      </c>
      <c r="O12" s="20" t="s">
        <v>83</v>
      </c>
      <c r="P12">
        <f>1.2283*0.00000000000000001*(P7^2/P8^2)*(8.6008+LN(P8^2*P9^2)-P8^2)</f>
        <v>3.6800784703746681E-13</v>
      </c>
      <c r="Q12" t="s">
        <v>67</v>
      </c>
      <c r="R12" t="s">
        <v>85</v>
      </c>
      <c r="S12">
        <v>1</v>
      </c>
      <c r="T12" t="s">
        <v>71</v>
      </c>
    </row>
    <row r="13" spans="3:20" x14ac:dyDescent="0.25">
      <c r="D13">
        <f>D12*1000</f>
        <v>581.81538461538457</v>
      </c>
      <c r="E13" t="s">
        <v>79</v>
      </c>
      <c r="O13" s="20" t="s">
        <v>84</v>
      </c>
      <c r="P13">
        <f>-(1*0.012283/1)*(P7^2/P8^2)*(8.6008+LN(P8^2*P9^2)-P8^2)</f>
        <v>-368.00784703746683</v>
      </c>
      <c r="Q13" t="s">
        <v>79</v>
      </c>
    </row>
    <row r="14" spans="3:20" x14ac:dyDescent="0.25">
      <c r="O14" s="20" t="s">
        <v>81</v>
      </c>
      <c r="P14">
        <f>P12/(S12*0.000000000001)</f>
        <v>0.36800784703746681</v>
      </c>
      <c r="Q14" t="s">
        <v>72</v>
      </c>
    </row>
    <row r="15" spans="3:20" x14ac:dyDescent="0.25">
      <c r="P15">
        <f>P14*1000</f>
        <v>368.00784703746683</v>
      </c>
      <c r="Q15" t="s">
        <v>79</v>
      </c>
    </row>
    <row r="17" spans="15:15" x14ac:dyDescent="0.25">
      <c r="O17" s="21"/>
    </row>
    <row r="18" spans="15:15" x14ac:dyDescent="0.25">
      <c r="O18" s="2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Pre-amp_testing</vt:lpstr>
      <vt:lpstr>MUSIC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917895111069</dc:creator>
  <cp:lastModifiedBy>917895111069</cp:lastModifiedBy>
  <dcterms:created xsi:type="dcterms:W3CDTF">2023-07-19T19:57:16Z</dcterms:created>
  <dcterms:modified xsi:type="dcterms:W3CDTF">2023-07-27T06:55:20Z</dcterms:modified>
</cp:coreProperties>
</file>